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Gorica\NO\30. SEDNICA\"/>
    </mc:Choice>
  </mc:AlternateContent>
  <workbookProtection workbookPassword="CC09" lockStructure="1"/>
  <bookViews>
    <workbookView xWindow="0" yWindow="0" windowWidth="28800" windowHeight="11700" tabRatio="878" firstSheet="7" activeTab="23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15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4">'Прилог 10'!$B$1:$H$31</definedName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15'!$A$1:$I$44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62913"/>
  <fileRecoveryPr autoRecover="0"/>
</workbook>
</file>

<file path=xl/calcChain.xml><?xml version="1.0" encoding="utf-8"?>
<calcChain xmlns="http://schemas.openxmlformats.org/spreadsheetml/2006/main">
  <c r="H39" i="22" l="1"/>
  <c r="G33" i="24" l="1"/>
  <c r="F33" i="24"/>
  <c r="J33" i="24"/>
  <c r="K33" i="24"/>
  <c r="L33" i="24"/>
  <c r="M33" i="24"/>
  <c r="M22" i="24"/>
  <c r="I22" i="24"/>
  <c r="I33" i="24" s="1"/>
  <c r="F20" i="46"/>
  <c r="H132" i="67" l="1"/>
  <c r="H124" i="67"/>
  <c r="H77" i="67"/>
  <c r="H57" i="67"/>
  <c r="H50" i="67"/>
  <c r="H18" i="67"/>
  <c r="H11" i="67"/>
  <c r="H111" i="67" l="1"/>
  <c r="F8" i="34"/>
  <c r="M33" i="35"/>
  <c r="M34" i="35"/>
  <c r="M35" i="35"/>
  <c r="M36" i="35"/>
  <c r="G33" i="35"/>
  <c r="G34" i="35"/>
  <c r="G35" i="35"/>
  <c r="G36" i="35"/>
  <c r="I8" i="34"/>
  <c r="G14" i="69" l="1"/>
  <c r="E14" i="69"/>
  <c r="F14" i="69"/>
  <c r="D14" i="69"/>
  <c r="D59" i="69" s="1"/>
  <c r="D60" i="69" s="1"/>
  <c r="D65" i="69" s="1"/>
  <c r="E58" i="69"/>
  <c r="G9" i="69"/>
  <c r="G58" i="69" s="1"/>
  <c r="F9" i="69"/>
  <c r="E9" i="69"/>
  <c r="D9" i="69"/>
  <c r="D58" i="69" s="1"/>
  <c r="H14" i="68"/>
  <c r="G14" i="68"/>
  <c r="F14" i="68"/>
  <c r="D23" i="69" l="1"/>
  <c r="E23" i="69"/>
  <c r="F59" i="69"/>
  <c r="F23" i="69"/>
  <c r="G23" i="69"/>
  <c r="F58" i="69"/>
  <c r="G59" i="69"/>
  <c r="G60" i="69" s="1"/>
  <c r="G65" i="69" s="1"/>
  <c r="E59" i="69"/>
  <c r="E60" i="69" s="1"/>
  <c r="E65" i="69" s="1"/>
  <c r="G8" i="60"/>
  <c r="G9" i="60"/>
  <c r="G10" i="60"/>
  <c r="G7" i="60"/>
  <c r="K22" i="35"/>
  <c r="H22" i="35"/>
  <c r="M21" i="35"/>
  <c r="M22" i="35" s="1"/>
  <c r="N21" i="35"/>
  <c r="N22" i="35" s="1"/>
  <c r="K21" i="35"/>
  <c r="L21" i="35"/>
  <c r="L22" i="35" s="1"/>
  <c r="H21" i="35"/>
  <c r="I21" i="35"/>
  <c r="I22" i="35" s="1"/>
  <c r="J21" i="35"/>
  <c r="J22" i="35" s="1"/>
  <c r="F21" i="35"/>
  <c r="F22" i="35" s="1"/>
  <c r="G21" i="35"/>
  <c r="G22" i="35" s="1"/>
  <c r="D19" i="35"/>
  <c r="D20" i="35"/>
  <c r="D10" i="35"/>
  <c r="D11" i="35"/>
  <c r="D12" i="35"/>
  <c r="D13" i="35"/>
  <c r="D14" i="35"/>
  <c r="D15" i="35"/>
  <c r="E15" i="35" s="1"/>
  <c r="D16" i="35"/>
  <c r="D17" i="35"/>
  <c r="D18" i="35"/>
  <c r="C18" i="35"/>
  <c r="C19" i="35"/>
  <c r="E19" i="35" s="1"/>
  <c r="C20" i="35"/>
  <c r="C10" i="35"/>
  <c r="C11" i="35"/>
  <c r="C12" i="35"/>
  <c r="C13" i="35"/>
  <c r="C14" i="35"/>
  <c r="C15" i="35"/>
  <c r="C16" i="35"/>
  <c r="E16" i="35" s="1"/>
  <c r="C17" i="35"/>
  <c r="E12" i="35"/>
  <c r="D9" i="35"/>
  <c r="C9" i="35"/>
  <c r="H8" i="34"/>
  <c r="H7" i="34" s="1"/>
  <c r="I7" i="34"/>
  <c r="G8" i="34"/>
  <c r="G7" i="34" s="1"/>
  <c r="D36" i="70"/>
  <c r="E36" i="70" s="1"/>
  <c r="D37" i="70"/>
  <c r="E37" i="70" s="1"/>
  <c r="D35" i="70"/>
  <c r="E35" i="70" s="1"/>
  <c r="C36" i="70"/>
  <c r="C37" i="70"/>
  <c r="C35" i="70"/>
  <c r="H35" i="70"/>
  <c r="H36" i="70"/>
  <c r="H37" i="70"/>
  <c r="M24" i="70"/>
  <c r="I23" i="70"/>
  <c r="I24" i="70" s="1"/>
  <c r="J23" i="70"/>
  <c r="J24" i="70" s="1"/>
  <c r="K23" i="70"/>
  <c r="K24" i="70" s="1"/>
  <c r="L23" i="70"/>
  <c r="L24" i="70" s="1"/>
  <c r="M23" i="70"/>
  <c r="F23" i="70"/>
  <c r="F24" i="70" s="1"/>
  <c r="G23" i="70"/>
  <c r="G24" i="70" s="1"/>
  <c r="N12" i="70"/>
  <c r="N13" i="70"/>
  <c r="N11" i="70"/>
  <c r="N23" i="70" s="1"/>
  <c r="N24" i="70" s="1"/>
  <c r="H12" i="70"/>
  <c r="H13" i="70"/>
  <c r="H11" i="70"/>
  <c r="E11" i="70"/>
  <c r="D12" i="70"/>
  <c r="E12" i="70" s="1"/>
  <c r="D13" i="70"/>
  <c r="D11" i="70"/>
  <c r="C12" i="70"/>
  <c r="C23" i="70" s="1"/>
  <c r="C24" i="70" s="1"/>
  <c r="C13" i="70"/>
  <c r="C11" i="70"/>
  <c r="H23" i="70" l="1"/>
  <c r="H24" i="70" s="1"/>
  <c r="E14" i="35"/>
  <c r="E10" i="35"/>
  <c r="F60" i="69"/>
  <c r="F65" i="69" s="1"/>
  <c r="D23" i="70"/>
  <c r="D24" i="70" s="1"/>
  <c r="E9" i="35"/>
  <c r="E11" i="35"/>
  <c r="E13" i="70"/>
  <c r="E23" i="70" s="1"/>
  <c r="E24" i="70" s="1"/>
  <c r="C21" i="35"/>
  <c r="C22" i="35" s="1"/>
  <c r="E17" i="35"/>
  <c r="E20" i="35"/>
  <c r="D21" i="35"/>
  <c r="D22" i="35" s="1"/>
  <c r="E13" i="35"/>
  <c r="E18" i="35"/>
  <c r="D19" i="54"/>
  <c r="E19" i="54"/>
  <c r="F19" i="54"/>
  <c r="D34" i="22"/>
  <c r="E34" i="22"/>
  <c r="H34" i="22"/>
  <c r="H40" i="22" s="1"/>
  <c r="F34" i="22"/>
  <c r="G34" i="22"/>
  <c r="E19" i="22"/>
  <c r="F19" i="22"/>
  <c r="G19" i="22"/>
  <c r="H19" i="22"/>
  <c r="D19" i="22"/>
  <c r="E30" i="43"/>
  <c r="F30" i="43"/>
  <c r="G30" i="43"/>
  <c r="H30" i="43"/>
  <c r="D30" i="43"/>
  <c r="E21" i="35" l="1"/>
  <c r="E22" i="35" s="1"/>
  <c r="F9" i="67"/>
  <c r="F74" i="67" s="1"/>
  <c r="G9" i="67"/>
  <c r="H9" i="67"/>
  <c r="E9" i="67"/>
  <c r="E74" i="67" s="1"/>
  <c r="H41" i="67"/>
  <c r="F41" i="67"/>
  <c r="G41" i="67"/>
  <c r="E41" i="67"/>
  <c r="H141" i="67"/>
  <c r="F141" i="67"/>
  <c r="G141" i="67"/>
  <c r="E141" i="67"/>
  <c r="D64" i="64"/>
  <c r="E64" i="64"/>
  <c r="F73" i="62"/>
  <c r="E73" i="62"/>
  <c r="F140" i="62"/>
  <c r="E140" i="62"/>
  <c r="G74" i="67" l="1"/>
  <c r="H74" i="67"/>
  <c r="H36" i="35"/>
  <c r="C45" i="35"/>
  <c r="C46" i="35" s="1"/>
  <c r="F45" i="35"/>
  <c r="F46" i="35" s="1"/>
  <c r="L45" i="35"/>
  <c r="L46" i="35" s="1"/>
  <c r="M41" i="35"/>
  <c r="N41" i="35" s="1"/>
  <c r="M42" i="35"/>
  <c r="N42" i="35" s="1"/>
  <c r="M43" i="35"/>
  <c r="M44" i="35"/>
  <c r="N44" i="35" s="1"/>
  <c r="N34" i="35"/>
  <c r="N35" i="35"/>
  <c r="N36" i="35"/>
  <c r="M37" i="35"/>
  <c r="N37" i="35" s="1"/>
  <c r="M38" i="35"/>
  <c r="N38" i="35" s="1"/>
  <c r="M39" i="35"/>
  <c r="N39" i="35" s="1"/>
  <c r="M40" i="35"/>
  <c r="N40" i="35" s="1"/>
  <c r="N33" i="35"/>
  <c r="D33" i="35"/>
  <c r="E33" i="35" s="1"/>
  <c r="H34" i="35"/>
  <c r="D35" i="35"/>
  <c r="E35" i="35" s="1"/>
  <c r="D36" i="35"/>
  <c r="E36" i="35" s="1"/>
  <c r="G41" i="35"/>
  <c r="H41" i="35" s="1"/>
  <c r="G42" i="35"/>
  <c r="H42" i="35" s="1"/>
  <c r="G43" i="35"/>
  <c r="H43" i="35" s="1"/>
  <c r="G44" i="35"/>
  <c r="H44" i="35" s="1"/>
  <c r="G37" i="35"/>
  <c r="H37" i="35" s="1"/>
  <c r="G38" i="35"/>
  <c r="G39" i="35"/>
  <c r="H39" i="35" s="1"/>
  <c r="G40" i="35"/>
  <c r="H40" i="35" s="1"/>
  <c r="D43" i="35" l="1"/>
  <c r="E43" i="35" s="1"/>
  <c r="D44" i="35"/>
  <c r="E44" i="35" s="1"/>
  <c r="N43" i="35"/>
  <c r="D41" i="35"/>
  <c r="E41" i="35" s="1"/>
  <c r="D40" i="35"/>
  <c r="E40" i="35" s="1"/>
  <c r="D38" i="35"/>
  <c r="E38" i="35" s="1"/>
  <c r="D37" i="35"/>
  <c r="E37" i="35" s="1"/>
  <c r="M45" i="35"/>
  <c r="M46" i="35" s="1"/>
  <c r="H38" i="35"/>
  <c r="D42" i="35"/>
  <c r="E42" i="35" s="1"/>
  <c r="D34" i="35"/>
  <c r="E34" i="35" s="1"/>
  <c r="G45" i="35"/>
  <c r="G46" i="35" s="1"/>
  <c r="H33" i="35"/>
  <c r="H35" i="35"/>
  <c r="D39" i="35"/>
  <c r="E39" i="35" s="1"/>
  <c r="N45" i="35"/>
  <c r="N46" i="35" s="1"/>
  <c r="E57" i="35"/>
  <c r="E56" i="35"/>
  <c r="D67" i="35"/>
  <c r="E67" i="35" s="1"/>
  <c r="D63" i="35"/>
  <c r="E63" i="35" s="1"/>
  <c r="D64" i="35"/>
  <c r="E64" i="35" s="1"/>
  <c r="D65" i="35"/>
  <c r="E65" i="35" s="1"/>
  <c r="D66" i="35"/>
  <c r="E66" i="35" s="1"/>
  <c r="D57" i="35"/>
  <c r="D58" i="35"/>
  <c r="E58" i="35" s="1"/>
  <c r="D59" i="35"/>
  <c r="E59" i="35" s="1"/>
  <c r="D60" i="35"/>
  <c r="E60" i="35" s="1"/>
  <c r="D61" i="35"/>
  <c r="E61" i="35" s="1"/>
  <c r="D62" i="35"/>
  <c r="E62" i="35" s="1"/>
  <c r="D56" i="35"/>
  <c r="N56" i="35"/>
  <c r="N57" i="35"/>
  <c r="N58" i="35"/>
  <c r="N59" i="35"/>
  <c r="N60" i="35"/>
  <c r="N61" i="35"/>
  <c r="N62" i="35"/>
  <c r="N63" i="35"/>
  <c r="N64" i="35"/>
  <c r="N65" i="35"/>
  <c r="N66" i="35"/>
  <c r="N67" i="35"/>
  <c r="L68" i="35"/>
  <c r="L69" i="35" s="1"/>
  <c r="M68" i="35"/>
  <c r="M69" i="35" s="1"/>
  <c r="H56" i="35"/>
  <c r="H57" i="35"/>
  <c r="H58" i="35"/>
  <c r="H59" i="35"/>
  <c r="H60" i="35"/>
  <c r="H61" i="35"/>
  <c r="H62" i="35"/>
  <c r="H63" i="35"/>
  <c r="H64" i="35"/>
  <c r="H65" i="35"/>
  <c r="H66" i="35"/>
  <c r="H67" i="35"/>
  <c r="F68" i="35"/>
  <c r="F69" i="35" s="1"/>
  <c r="G68" i="35"/>
  <c r="G69" i="35" s="1"/>
  <c r="K68" i="35"/>
  <c r="K69" i="35" s="1"/>
  <c r="J68" i="35"/>
  <c r="J69" i="35" s="1"/>
  <c r="I68" i="35"/>
  <c r="I69" i="35" s="1"/>
  <c r="C68" i="35"/>
  <c r="C69" i="35" s="1"/>
  <c r="I47" i="70"/>
  <c r="I48" i="70" s="1"/>
  <c r="N36" i="70"/>
  <c r="N37" i="70"/>
  <c r="N35" i="70"/>
  <c r="H47" i="70"/>
  <c r="H48" i="70" s="1"/>
  <c r="M47" i="70"/>
  <c r="M48" i="70" s="1"/>
  <c r="J47" i="70"/>
  <c r="J48" i="70" s="1"/>
  <c r="K47" i="70"/>
  <c r="K48" i="70" s="1"/>
  <c r="L47" i="70"/>
  <c r="L48" i="70" s="1"/>
  <c r="F47" i="70"/>
  <c r="F48" i="70" s="1"/>
  <c r="G47" i="70"/>
  <c r="G48" i="70" s="1"/>
  <c r="D47" i="70"/>
  <c r="D48" i="70" s="1"/>
  <c r="H45" i="35" l="1"/>
  <c r="H46" i="35" s="1"/>
  <c r="E45" i="35"/>
  <c r="E46" i="35" s="1"/>
  <c r="N68" i="35"/>
  <c r="N69" i="35" s="1"/>
  <c r="H68" i="35"/>
  <c r="H69" i="35" s="1"/>
  <c r="D45" i="35"/>
  <c r="D46" i="35" s="1"/>
  <c r="J72" i="35"/>
  <c r="J73" i="35" s="1"/>
  <c r="J74" i="35" s="1"/>
  <c r="J75" i="35" s="1"/>
  <c r="N47" i="70"/>
  <c r="N48" i="70" s="1"/>
  <c r="E68" i="35"/>
  <c r="E69" i="35" s="1"/>
  <c r="D68" i="35"/>
  <c r="D69" i="35" s="1"/>
  <c r="E47" i="70"/>
  <c r="E48" i="70" s="1"/>
  <c r="D41" i="54" l="1"/>
  <c r="D42" i="54" s="1"/>
  <c r="E41" i="54"/>
  <c r="E42" i="54" s="1"/>
  <c r="F41" i="54"/>
  <c r="F42" i="54" s="1"/>
  <c r="H41" i="54"/>
  <c r="H42" i="54" s="1"/>
  <c r="I41" i="54"/>
  <c r="I42" i="54" s="1"/>
  <c r="J41" i="54"/>
  <c r="J42" i="54" s="1"/>
  <c r="F20" i="54"/>
  <c r="H19" i="54"/>
  <c r="H20" i="54" s="1"/>
  <c r="I19" i="54"/>
  <c r="I20" i="54" s="1"/>
  <c r="J19" i="54"/>
  <c r="J20" i="54" s="1"/>
  <c r="H39" i="34"/>
  <c r="I39" i="34"/>
  <c r="E39" i="34"/>
  <c r="F39" i="34"/>
  <c r="G39" i="34"/>
  <c r="D39" i="34"/>
  <c r="H22" i="68"/>
  <c r="G22" i="68"/>
  <c r="G56" i="68" s="1"/>
  <c r="F22" i="68"/>
  <c r="F56" i="68" s="1"/>
  <c r="E22" i="68"/>
  <c r="E56" i="68" s="1"/>
  <c r="G9" i="68"/>
  <c r="G54" i="68" s="1"/>
  <c r="F9" i="68"/>
  <c r="F54" i="68" s="1"/>
  <c r="H9" i="68"/>
  <c r="E14" i="68"/>
  <c r="E9" i="68" s="1"/>
  <c r="E54" i="68" s="1"/>
  <c r="D28" i="59"/>
  <c r="E28" i="59"/>
  <c r="C28" i="59"/>
  <c r="D27" i="59"/>
  <c r="E27" i="59"/>
  <c r="C27" i="59"/>
  <c r="F26" i="59"/>
  <c r="D26" i="59"/>
  <c r="E26" i="59"/>
  <c r="C26" i="59"/>
  <c r="F52" i="63"/>
  <c r="E52" i="63"/>
  <c r="F54" i="63"/>
  <c r="E54" i="63"/>
  <c r="F69" i="63"/>
  <c r="E69" i="63"/>
  <c r="H34" i="68" l="1"/>
  <c r="H54" i="68"/>
  <c r="E58" i="68"/>
  <c r="E62" i="68" s="1"/>
  <c r="E71" i="68" s="1"/>
  <c r="G34" i="68"/>
  <c r="G58" i="68"/>
  <c r="G62" i="68" s="1"/>
  <c r="G71" i="68" s="1"/>
  <c r="F58" i="68"/>
  <c r="F62" i="68" s="1"/>
  <c r="F71" i="68" s="1"/>
  <c r="E34" i="68"/>
  <c r="H56" i="68"/>
  <c r="F34" i="68"/>
  <c r="E9" i="56"/>
  <c r="G14" i="46"/>
  <c r="F14" i="46"/>
  <c r="E14" i="46"/>
  <c r="D14" i="46"/>
  <c r="C14" i="46"/>
  <c r="D23" i="56"/>
  <c r="G40" i="54"/>
  <c r="D16" i="59"/>
  <c r="E34" i="56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C7" i="54"/>
  <c r="G7" i="54"/>
  <c r="C8" i="54"/>
  <c r="G8" i="54"/>
  <c r="C9" i="54"/>
  <c r="G9" i="54"/>
  <c r="C10" i="54"/>
  <c r="G10" i="54"/>
  <c r="C11" i="54"/>
  <c r="G11" i="54"/>
  <c r="C12" i="54"/>
  <c r="G12" i="54"/>
  <c r="C13" i="54"/>
  <c r="G13" i="54"/>
  <c r="C14" i="54"/>
  <c r="G14" i="54"/>
  <c r="C15" i="54"/>
  <c r="G15" i="54"/>
  <c r="C16" i="54"/>
  <c r="G16" i="54"/>
  <c r="C17" i="54"/>
  <c r="G17" i="54"/>
  <c r="C18" i="54"/>
  <c r="G18" i="54"/>
  <c r="C29" i="54"/>
  <c r="G29" i="54"/>
  <c r="C30" i="54"/>
  <c r="G30" i="54"/>
  <c r="C31" i="54"/>
  <c r="G31" i="54"/>
  <c r="C32" i="54"/>
  <c r="G32" i="54"/>
  <c r="C33" i="54"/>
  <c r="G33" i="54"/>
  <c r="C34" i="54"/>
  <c r="G34" i="54"/>
  <c r="C35" i="54"/>
  <c r="G35" i="54"/>
  <c r="C36" i="54"/>
  <c r="G36" i="54"/>
  <c r="C37" i="54"/>
  <c r="G37" i="54"/>
  <c r="C38" i="54"/>
  <c r="G38" i="54"/>
  <c r="C39" i="54"/>
  <c r="G39" i="54"/>
  <c r="C40" i="54"/>
  <c r="C16" i="59"/>
  <c r="E16" i="59"/>
  <c r="F16" i="59"/>
  <c r="C9" i="56"/>
  <c r="D9" i="56"/>
  <c r="D10" i="56"/>
  <c r="E10" i="56"/>
  <c r="F10" i="56"/>
  <c r="C13" i="56"/>
  <c r="D13" i="56"/>
  <c r="E13" i="56"/>
  <c r="D14" i="56"/>
  <c r="E14" i="56"/>
  <c r="F14" i="56"/>
  <c r="C17" i="56"/>
  <c r="D17" i="56"/>
  <c r="E17" i="56"/>
  <c r="D18" i="56"/>
  <c r="E18" i="56"/>
  <c r="F18" i="56"/>
  <c r="C21" i="56"/>
  <c r="D21" i="56"/>
  <c r="E21" i="56"/>
  <c r="D22" i="56"/>
  <c r="E22" i="56"/>
  <c r="F22" i="56"/>
  <c r="C23" i="56"/>
  <c r="E23" i="56"/>
  <c r="F23" i="56"/>
  <c r="C24" i="56"/>
  <c r="D24" i="56"/>
  <c r="E24" i="56"/>
  <c r="C29" i="56"/>
  <c r="D29" i="56"/>
  <c r="E29" i="56"/>
  <c r="D30" i="56"/>
  <c r="E30" i="56"/>
  <c r="F30" i="56"/>
  <c r="C34" i="56"/>
  <c r="D34" i="56"/>
  <c r="D35" i="56"/>
  <c r="E35" i="56"/>
  <c r="F35" i="56"/>
  <c r="C38" i="56"/>
  <c r="D38" i="56"/>
  <c r="E38" i="56"/>
  <c r="D39" i="56"/>
  <c r="E39" i="56"/>
  <c r="F39" i="56"/>
  <c r="C43" i="56"/>
  <c r="D43" i="56"/>
  <c r="E43" i="56"/>
  <c r="D44" i="56"/>
  <c r="E44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C19" i="36" l="1"/>
  <c r="D25" i="56"/>
  <c r="F26" i="56"/>
  <c r="H58" i="68"/>
  <c r="H62" i="68" s="1"/>
  <c r="H71" i="68" s="1"/>
  <c r="K31" i="54"/>
  <c r="K34" i="54" s="1"/>
  <c r="K37" i="54" s="1"/>
  <c r="K40" i="54" s="1"/>
  <c r="G41" i="36"/>
  <c r="E25" i="56"/>
  <c r="G41" i="54"/>
  <c r="G42" i="54" s="1"/>
  <c r="C41" i="54"/>
  <c r="C42" i="54" s="1"/>
  <c r="C19" i="54"/>
  <c r="C41" i="36"/>
  <c r="G19" i="54"/>
  <c r="G20" i="54" s="1"/>
  <c r="G19" i="36"/>
  <c r="C25" i="56"/>
  <c r="D26" i="56"/>
  <c r="E26" i="56"/>
</calcChain>
</file>

<file path=xl/sharedStrings.xml><?xml version="1.0" encoding="utf-8"?>
<sst xmlns="http://schemas.openxmlformats.org/spreadsheetml/2006/main" count="1902" uniqueCount="923">
  <si>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</si>
  <si>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</si>
  <si>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</si>
  <si>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</si>
  <si>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</si>
  <si>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</si>
  <si>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</si>
  <si>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</si>
  <si>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</si>
  <si>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</si>
  <si>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</si>
  <si>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</si>
  <si>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</si>
  <si>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</si>
  <si>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</si>
  <si>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</si>
  <si>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</si>
  <si>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</si>
  <si>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</si>
  <si>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</si>
  <si>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</si>
  <si>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</si>
  <si>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</si>
  <si>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</si>
  <si>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</si>
  <si>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</si>
  <si>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</si>
  <si>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</si>
  <si>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</si>
  <si>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</si>
  <si>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</si>
  <si>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</si>
  <si>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</si>
  <si>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</si>
  <si>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</si>
  <si>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</si>
  <si>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</si>
  <si>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</si>
  <si>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</si>
  <si>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</si>
  <si>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</si>
  <si>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</si>
  <si>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</si>
  <si>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</si>
  <si>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</si>
  <si>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</si>
  <si>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</si>
  <si>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</si>
  <si>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</si>
  <si>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</si>
  <si>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</si>
  <si>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</si>
  <si>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</si>
  <si>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</si>
  <si>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</si>
  <si>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</si>
  <si>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</si>
  <si>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</si>
  <si>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</si>
  <si>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</si>
  <si>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</si>
  <si>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</si>
  <si>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</si>
  <si>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</si>
  <si>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</si>
  <si>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</si>
  <si>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</si>
  <si>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</si>
  <si>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</si>
  <si>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</si>
  <si>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</si>
  <si>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</si>
  <si>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</si>
  <si>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</si>
  <si>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</si>
  <si>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</si>
  <si>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</si>
  <si>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</si>
  <si>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</si>
  <si>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</si>
  <si>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</si>
  <si>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</si>
  <si>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</si>
  <si>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</si>
  <si>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</si>
  <si>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</si>
  <si>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</si>
  <si>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</si>
  <si>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</si>
  <si>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</si>
  <si>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</si>
  <si>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</si>
  <si>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</si>
  <si>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</si>
  <si>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</si>
  <si>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</si>
  <si>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</si>
  <si>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</si>
  <si>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</si>
  <si>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</si>
  <si>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</si>
  <si>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</si>
  <si>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</si>
  <si>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</si>
  <si>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</si>
  <si>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</si>
  <si>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</si>
  <si>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</si>
  <si>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</si>
  <si>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</si>
  <si>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</si>
  <si>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</si>
  <si>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</si>
  <si>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</si>
  <si>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</si>
  <si>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</si>
  <si>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</si>
  <si>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</si>
  <si>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</si>
  <si>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</si>
  <si>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</si>
  <si>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</si>
  <si>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</si>
  <si>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</si>
  <si>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</si>
  <si>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</si>
  <si>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</si>
  <si>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</si>
  <si>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</si>
  <si>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</si>
  <si>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</si>
  <si>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</si>
  <si>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</si>
  <si>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</si>
  <si>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</si>
  <si>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</si>
  <si>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</si>
  <si>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</si>
  <si>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</si>
  <si>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</si>
  <si>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</si>
  <si>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</si>
  <si>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</si>
  <si>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</si>
  <si>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</si>
  <si>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</si>
  <si>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</si>
  <si>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</si>
  <si>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</si>
  <si>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</si>
  <si>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</si>
  <si>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</si>
  <si>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</si>
  <si>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</si>
  <si>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</si>
  <si>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</si>
  <si>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</si>
  <si>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</si>
  <si>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</si>
  <si>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</si>
  <si>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</si>
  <si>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</si>
  <si>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</si>
  <si>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</si>
  <si>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</si>
  <si>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</si>
  <si>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</si>
  <si>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</si>
  <si>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</si>
  <si>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</si>
  <si>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</si>
  <si>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</si>
  <si>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</si>
  <si>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</si>
  <si>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</si>
  <si>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</si>
  <si>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</si>
  <si>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</si>
  <si>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</si>
  <si>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</si>
  <si>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</si>
  <si>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</si>
  <si>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</si>
  <si>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</si>
  <si>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</si>
  <si>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</si>
  <si>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</si>
  <si>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</si>
  <si>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</si>
  <si>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</si>
  <si>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</si>
  <si>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</si>
  <si>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</si>
  <si>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</si>
  <si>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</si>
  <si>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</si>
  <si>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</si>
  <si>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</si>
  <si>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</si>
  <si>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</si>
  <si>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</si>
  <si>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</si>
  <si>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</si>
  <si>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</si>
  <si>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</si>
  <si>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</si>
  <si>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</si>
  <si>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</si>
  <si>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</si>
  <si>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</si>
  <si>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</si>
  <si>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</si>
  <si>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</si>
  <si>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</si>
  <si>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</si>
  <si>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</si>
  <si>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</si>
  <si>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</si>
  <si>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</si>
  <si>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</si>
  <si>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</si>
  <si>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</si>
  <si>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</si>
  <si>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</si>
  <si>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</si>
  <si>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</si>
  <si>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</si>
  <si>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</si>
  <si>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</si>
  <si>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</si>
  <si>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</si>
  <si>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</si>
  <si>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</si>
  <si>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</si>
  <si>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</si>
  <si>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</si>
  <si>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</si>
  <si>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</si>
  <si>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</si>
  <si>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</si>
  <si>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</si>
  <si>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</si>
  <si>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</si>
  <si>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</si>
  <si>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</si>
  <si>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</si>
  <si>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</si>
  <si>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</si>
  <si>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</si>
  <si>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</si>
  <si>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</si>
  <si>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</si>
  <si>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</si>
  <si>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</si>
  <si>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</si>
  <si>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</si>
  <si>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</si>
  <si>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</si>
  <si>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</si>
  <si>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</si>
  <si>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</si>
  <si>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</si>
  <si>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</si>
  <si>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</si>
  <si>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</si>
  <si>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</si>
  <si>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</si>
  <si>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</si>
  <si>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</si>
  <si>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</si>
  <si>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</si>
  <si>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</si>
  <si>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</si>
  <si>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</si>
  <si>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</si>
  <si>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</si>
  <si>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</si>
  <si>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</si>
  <si>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</si>
  <si>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</si>
  <si>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</si>
  <si>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</si>
  <si>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</si>
  <si>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</si>
  <si>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</si>
  <si>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</si>
  <si>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</si>
  <si>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</si>
  <si>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</si>
  <si>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</si>
  <si>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</si>
  <si>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</si>
  <si>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</si>
  <si>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</si>
  <si>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</si>
  <si>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</si>
  <si>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</si>
  <si>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</si>
  <si>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</si>
  <si>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</si>
  <si>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</si>
  <si>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</si>
  <si>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</si>
  <si>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</si>
  <si>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</si>
  <si>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</si>
  <si>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</si>
  <si>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</si>
  <si>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</si>
  <si>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</si>
  <si>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</si>
  <si>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</si>
  <si>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</si>
  <si>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</si>
  <si>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</si>
  <si>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</si>
  <si>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</si>
  <si>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</si>
  <si>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</si>
  <si>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</si>
  <si>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</si>
  <si>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</si>
  <si>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</si>
  <si>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</si>
  <si>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</si>
  <si>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</si>
  <si>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</si>
  <si>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</si>
  <si>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</si>
  <si>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</si>
  <si>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</si>
  <si>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</si>
  <si>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</si>
  <si>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</si>
  <si>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</si>
  <si>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</si>
  <si>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</si>
  <si>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</si>
  <si>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</si>
  <si>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</si>
  <si>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</si>
  <si>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</si>
  <si>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</si>
  <si>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</si>
  <si>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</si>
  <si>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</si>
  <si>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 xml:space="preserve">* исплата са проценом до краја године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</si>
  <si>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</si>
  <si>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</si>
  <si>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</si>
  <si>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</si>
  <si>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</si>
  <si>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</si>
  <si>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</si>
  <si>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</si>
  <si>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</si>
  <si>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</si>
  <si>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</si>
  <si>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</si>
  <si>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</si>
  <si>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</si>
  <si>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</si>
  <si>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</si>
  <si>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</si>
  <si>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</si>
  <si>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</si>
  <si>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</si>
  <si>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</si>
  <si>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</si>
  <si>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</si>
  <si>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</si>
  <si>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</si>
  <si>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</si>
  <si>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</si>
  <si>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</si>
  <si>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</si>
  <si>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</si>
  <si>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</si>
  <si>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</si>
  <si>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</si>
  <si>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</si>
  <si>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</si>
  <si>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</si>
  <si>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</si>
  <si>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</si>
  <si>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</si>
  <si>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</si>
  <si>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</si>
  <si>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</si>
  <si>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</si>
  <si>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</si>
  <si>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2020. година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</si>
  <si>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</si>
  <si>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</si>
  <si>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</si>
  <si>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</si>
  <si>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</si>
  <si>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</si>
  <si>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</si>
  <si>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</si>
  <si>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</si>
  <si>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</si>
  <si>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</si>
  <si>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>2021. година</t>
  </si>
  <si>
    <t>Стање на дан 31.12.2020.</t>
  </si>
  <si>
    <t xml:space="preserve">** позиције од 5 до 29 које се исказују у новчаним јединицама приказати у бруто износу 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</si>
  <si>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</si>
  <si>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</si>
  <si>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</si>
  <si>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</si>
  <si>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</si>
  <si>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</si>
  <si>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</si>
  <si>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</si>
  <si>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</si>
  <si>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</si>
  <si>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</si>
  <si>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</si>
  <si>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</si>
  <si>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</si>
  <si>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</si>
  <si>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</si>
  <si>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</si>
  <si>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</si>
  <si>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</si>
  <si>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</si>
  <si>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</si>
  <si>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</si>
  <si>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</si>
  <si>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</si>
  <si>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</si>
  <si>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</si>
  <si>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</si>
  <si>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</si>
  <si>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</si>
  <si>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</si>
  <si>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</si>
  <si>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</si>
  <si>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</si>
  <si>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</si>
  <si>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</si>
  <si>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</si>
  <si>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</si>
  <si>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</si>
  <si>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</si>
  <si>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</si>
  <si>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</si>
  <si>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</si>
  <si>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</si>
  <si>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</si>
  <si>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</si>
  <si>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</si>
  <si>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</si>
  <si>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</si>
  <si>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</si>
  <si>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</si>
  <si>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</si>
  <si>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</si>
  <si>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</si>
  <si>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</si>
  <si>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</si>
  <si>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</si>
  <si>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</si>
  <si>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</si>
  <si>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</si>
  <si>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</si>
  <si>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</si>
  <si>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</si>
  <si>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</si>
  <si>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</si>
  <si>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</si>
  <si>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</si>
  <si>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</si>
  <si>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</si>
  <si>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</si>
  <si>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</si>
  <si>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</si>
  <si>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</si>
  <si>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</si>
  <si>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</si>
  <si>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</si>
  <si>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</si>
  <si>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</si>
  <si>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</si>
  <si>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</si>
  <si>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</si>
  <si>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</si>
  <si>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</si>
  <si>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</si>
  <si>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</si>
  <si>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</si>
  <si>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</si>
  <si>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</si>
  <si>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</si>
  <si>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</si>
  <si>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</si>
  <si>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</si>
  <si>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</si>
  <si>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</si>
  <si>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</si>
  <si>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</si>
  <si>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</si>
  <si>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</si>
  <si>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</si>
  <si>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</si>
  <si>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</si>
  <si>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</si>
  <si>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</si>
  <si>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</si>
  <si>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</si>
  <si>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</si>
  <si>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</si>
  <si>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</si>
  <si>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</si>
  <si>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</si>
  <si>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</si>
  <si>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</si>
  <si>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</si>
  <si>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</si>
  <si>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</si>
  <si>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</si>
  <si>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</si>
  <si>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</si>
  <si>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</si>
  <si>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</si>
  <si>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</si>
  <si>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</si>
  <si>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</si>
  <si>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</si>
  <si>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</si>
  <si>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</si>
  <si>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</si>
  <si>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</si>
  <si>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</si>
  <si>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</si>
  <si>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</si>
  <si>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</si>
  <si>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</si>
  <si>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</si>
  <si>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</si>
  <si>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</si>
  <si>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</si>
  <si>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</si>
  <si>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</si>
  <si>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</si>
  <si>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</si>
  <si>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</si>
  <si>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</si>
  <si>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</si>
  <si>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</si>
  <si>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</si>
  <si>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</si>
  <si>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</si>
  <si>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</si>
  <si>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</si>
  <si>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</si>
  <si>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</si>
  <si>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</si>
  <si>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</si>
  <si>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</si>
  <si>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</si>
  <si>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</si>
  <si>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</si>
  <si>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</si>
  <si>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</si>
  <si>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</si>
  <si>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</si>
  <si>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</si>
  <si>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</si>
  <si>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</si>
  <si>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</si>
  <si>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</si>
  <si>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</si>
  <si>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</si>
  <si>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</si>
  <si>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</si>
  <si>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</si>
  <si>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</si>
  <si>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</si>
  <si>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</si>
  <si>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</si>
  <si>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</si>
  <si>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</si>
  <si>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</si>
  <si>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</si>
  <si>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</si>
  <si>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</si>
  <si>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</si>
  <si>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</si>
  <si>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</si>
  <si>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</si>
  <si>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</si>
  <si>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</si>
  <si>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</si>
  <si>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</si>
  <si>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</si>
  <si>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</si>
  <si>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</si>
  <si>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</si>
  <si>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</si>
  <si>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</si>
  <si>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</si>
  <si>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</si>
  <si>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</si>
  <si>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</si>
  <si>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</si>
  <si>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</si>
  <si>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</si>
  <si>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</si>
  <si>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</si>
  <si>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</si>
  <si>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</si>
  <si>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</si>
  <si>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</si>
  <si>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</si>
  <si>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</si>
  <si>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</si>
  <si>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</si>
  <si>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</si>
  <si>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</si>
  <si>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</si>
  <si>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</si>
  <si>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</si>
  <si>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</si>
  <si>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</si>
  <si>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</si>
  <si>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</si>
  <si>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</si>
  <si>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</si>
  <si>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</si>
  <si>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</si>
  <si>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</si>
  <si>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</si>
  <si>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</si>
  <si>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</si>
  <si>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</si>
  <si>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</si>
  <si>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</si>
  <si>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</si>
  <si>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</si>
  <si>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</si>
  <si>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</si>
  <si>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</si>
  <si>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</si>
  <si>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</si>
  <si>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</si>
  <si>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</si>
  <si>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</si>
  <si>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</si>
  <si>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</si>
  <si>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</si>
  <si>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</si>
  <si>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</si>
  <si>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</si>
  <si>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</si>
  <si>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</si>
  <si>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</si>
  <si>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</si>
  <si>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</si>
  <si>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</si>
  <si>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</si>
  <si>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</si>
  <si>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</si>
  <si>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</si>
  <si>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</si>
  <si>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</si>
  <si>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</si>
  <si>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</si>
  <si>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</si>
  <si>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</si>
  <si>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</si>
  <si>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</si>
  <si>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</si>
  <si>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</si>
  <si>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</si>
  <si>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</si>
  <si>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</si>
  <si>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</si>
  <si>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</si>
  <si>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</si>
  <si>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</si>
  <si>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</si>
  <si>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</si>
  <si>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</si>
  <si>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</si>
  <si>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</si>
  <si>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</si>
  <si>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</si>
  <si>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</si>
  <si>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</si>
  <si>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</si>
  <si>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</si>
  <si>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</si>
  <si>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</si>
  <si>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</si>
  <si>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</si>
  <si>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</si>
  <si>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</si>
  <si>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</si>
  <si>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</si>
  <si>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</si>
  <si>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</si>
  <si>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</si>
  <si>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</si>
  <si>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</si>
  <si>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</si>
  <si>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</si>
  <si>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</si>
  <si>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</si>
  <si>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</si>
  <si>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</si>
  <si>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</si>
  <si>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</si>
  <si>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</si>
  <si>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</si>
  <si>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</si>
  <si>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</si>
  <si>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</si>
  <si>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2020. година реализација</t>
  </si>
  <si>
    <t>Стање на дан 31.12.2021.</t>
  </si>
  <si>
    <t>План на дан 31.12.2022.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</si>
  <si>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</si>
  <si>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</si>
  <si>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</si>
  <si>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</si>
  <si>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</si>
  <si>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</si>
  <si>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</si>
  <si>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</si>
  <si>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</si>
  <si>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</si>
  <si>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</si>
  <si>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</si>
  <si>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</si>
  <si>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</si>
  <si>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</si>
  <si>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</si>
  <si>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</si>
  <si>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</si>
  <si>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</si>
  <si>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</si>
  <si>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</si>
  <si>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</si>
  <si>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</si>
  <si>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</si>
  <si>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</si>
  <si>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</si>
  <si>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</si>
  <si>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</si>
  <si>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</si>
  <si>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</si>
  <si>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</si>
  <si>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</si>
  <si>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</si>
  <si>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</si>
  <si>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</si>
  <si>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</si>
  <si>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</si>
  <si>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БИЛАНС СТАЊА  на дан 31.12.2022. године</t>
  </si>
  <si>
    <t>Прилог 5а</t>
  </si>
  <si>
    <t>за период од 01.01.2022. до 31.12.2022. године</t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</si>
  <si>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</si>
  <si>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</si>
  <si>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</si>
  <si>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</si>
  <si>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</si>
  <si>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</si>
  <si>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t>у периоду од 01.01. до 31.12.2022. године</t>
  </si>
  <si>
    <t>Прилог 5б</t>
  </si>
  <si>
    <t>Прилог 8.</t>
  </si>
  <si>
    <t>Надзорни одбор /Скупштина</t>
  </si>
  <si>
    <t>Број на дан 31.12.2022.</t>
  </si>
  <si>
    <t>Број запослених 31.12.2022.</t>
  </si>
  <si>
    <t>Стање на дан 30.09.2022. године</t>
  </si>
  <si>
    <t>Стање на дан 31.12.2022. године</t>
  </si>
  <si>
    <t>Прилог 11a</t>
  </si>
  <si>
    <t>Стање кредитне задужености у оригиналној валути
на дан 31.12.2022. године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</si>
  <si>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</si>
  <si>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</si>
  <si>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</si>
  <si>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</si>
  <si>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</si>
  <si>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</si>
  <si>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</si>
  <si>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</si>
  <si>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</si>
  <si>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</si>
  <si>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</si>
  <si>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</si>
  <si>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</si>
  <si>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* Под осталим приходима из буџета сматрају се сви приходи који нису субвенције (нпр. додела средстава из буџета по јавном позиву, конкурсу и сл.).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</si>
  <si>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</si>
  <si>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</si>
  <si>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</si>
  <si>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</si>
  <si>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</si>
  <si>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</si>
  <si>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</si>
  <si>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</si>
  <si>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</si>
  <si>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</si>
  <si>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</si>
  <si>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</si>
  <si>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</si>
  <si>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</si>
  <si>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</si>
  <si>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</si>
  <si>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</si>
  <si>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</si>
  <si>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</si>
  <si>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</si>
  <si>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</si>
  <si>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</si>
  <si>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</si>
  <si>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</si>
  <si>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</si>
  <si>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t>Реализација (процена) на дан 31.12.2022.</t>
  </si>
  <si>
    <t>План
01.01-31.12.2022.</t>
  </si>
  <si>
    <t>Реализација (процена)
01.01-31.12.2022.</t>
  </si>
  <si>
    <t>2025. година</t>
  </si>
  <si>
    <t>БИЛАНС СТАЊА  на дан 31.12.2023. године</t>
  </si>
  <si>
    <t>План                  31.03.2023.</t>
  </si>
  <si>
    <t>План             30.06.2023.</t>
  </si>
  <si>
    <t>План              30.09.2023.</t>
  </si>
  <si>
    <t>План            31.12.2023.</t>
  </si>
  <si>
    <t>за период од 01.01.2023. до 31.12.2023. године</t>
  </si>
  <si>
    <t>План                
01.01-31.03.2023.</t>
  </si>
  <si>
    <t>План
01.01-30.06.2023.</t>
  </si>
  <si>
    <t>План
01.01-30.09.2023.</t>
  </si>
  <si>
    <t>План                  
01.01-31.12.2023.</t>
  </si>
  <si>
    <t>у периоду од 01.01. до 31.12.2023. године</t>
  </si>
  <si>
    <t>План 
01.01-31.03.2023.</t>
  </si>
  <si>
    <t>План 
01.01-30.09.2023.</t>
  </si>
  <si>
    <t>План 
01.01-31.12.2023.</t>
  </si>
  <si>
    <t xml:space="preserve"> 01.01-31.12.2022. године</t>
  </si>
  <si>
    <t>План за период 01.01-31.12.2023. године</t>
  </si>
  <si>
    <t xml:space="preserve">План 
01.01-31.12.2022. </t>
  </si>
  <si>
    <t xml:space="preserve">Реализација (процена) 
01.01-31.12.2022. </t>
  </si>
  <si>
    <t>План
01.01-31.03.2023.</t>
  </si>
  <si>
    <t>Број запослених по секторима / организационим јединицама на дан 31.12.2022. године</t>
  </si>
  <si>
    <t>Број на дан 31.12.2023.</t>
  </si>
  <si>
    <t>Број запослених 31.12.2023.</t>
  </si>
  <si>
    <t>Одлив кадрова у периоду 
01.01-31.03.2023.</t>
  </si>
  <si>
    <t>Пријем кадрова у периоду 
01.01-31.03.2023.</t>
  </si>
  <si>
    <t>Стање на дан 31.03.2023. године</t>
  </si>
  <si>
    <t>Одлив кадрова у периоду 
01.04-30.06.2023.</t>
  </si>
  <si>
    <t>Пријем кадрова у периоду 
01.04-30.06.2023.</t>
  </si>
  <si>
    <t>Стање на дан 30.06.2023. године</t>
  </si>
  <si>
    <t>Одлив кадрова у периоду 
01.07-30.09.2023.</t>
  </si>
  <si>
    <t>Пријем кадрова у периоду 
01.07-30.09.2023.</t>
  </si>
  <si>
    <t>Одлив кадрова у периоду 
01.10-31.12.2023.</t>
  </si>
  <si>
    <t>Пријем кадрова у периоду 
01.10-31.12.2023.</t>
  </si>
  <si>
    <t>Стање на дан 31.12.2023. године</t>
  </si>
  <si>
    <t>Исплаћена маса за зараде, број запослених и просечна зарада по месецима за 2022. годину*- Бруто 1</t>
  </si>
  <si>
    <t xml:space="preserve">Планирана маса за зараде, број запослених и просечна зарада по месецима за 2023. годину - Бруто 1 </t>
  </si>
  <si>
    <t>Исплата по месецима  2022.</t>
  </si>
  <si>
    <t>План по месецима  2023.</t>
  </si>
  <si>
    <t>** старозапослени у 2022. години су они запослени који су били у радном односу у децембру 2021. године</t>
  </si>
  <si>
    <t>*старозапослени у 2023. години су они запослени који су били у радном односу у предузећу у децембру 2022. године</t>
  </si>
  <si>
    <t>Планирана маса за зараде увећана за доприносе на зараде, број запослених и просечна зарада по месецима за 2023. годину - Бруто 2</t>
  </si>
  <si>
    <t>Исплаћена у 2022. години</t>
  </si>
  <si>
    <t>Планирана у 2023. години</t>
  </si>
  <si>
    <t>Надзорни одбор / Скупштина                               реализација 2022. година</t>
  </si>
  <si>
    <t>Надзорни одбор / Скупштина                                                          план 2023. година</t>
  </si>
  <si>
    <t>Надзорни одбор / Скупштина                                            реализација 2022. година</t>
  </si>
  <si>
    <t>Надзорни одбор / Скупштина                                                            план 2023. година</t>
  </si>
  <si>
    <t>Комисија за ревизију                                                реализација 2022. година</t>
  </si>
  <si>
    <t>Комисија за ревизију                                                           план 2023. година</t>
  </si>
  <si>
    <t>Комисија за ревизију                                                 реализација 2022. година</t>
  </si>
  <si>
    <t>Комисија за ревизију                                                         план 2023. година</t>
  </si>
  <si>
    <t>Стање кредитне задужености у динарима
на дан 31.12.2022.
године</t>
  </si>
  <si>
    <t xml:space="preserve"> План плаћања по кредиту за 2023. годину  у динарима</t>
  </si>
  <si>
    <t>Стање кредитне задужености у оригиналној валути
на дан 31.12.2023. године</t>
  </si>
  <si>
    <t>Стање кредитне задужености у динарима
на дан 31.12.2023. године</t>
  </si>
  <si>
    <t>Реализација (процена)                             у 2022. години</t>
  </si>
  <si>
    <t>План 2023. година</t>
  </si>
  <si>
    <t xml:space="preserve">План                                2024. година                 </t>
  </si>
  <si>
    <t xml:space="preserve">План                               2025. година                 </t>
  </si>
  <si>
    <t>Реализовано закључно са 31.12.2022. године</t>
  </si>
  <si>
    <t>2021. година реализација</t>
  </si>
  <si>
    <t>2022. година реализација (процена)</t>
  </si>
  <si>
    <t>Стање на дан 31.12.2022.</t>
  </si>
  <si>
    <t>План на дан 31.12.2023.</t>
  </si>
  <si>
    <t>Напомена: У последњој колони код % одступања реализације у односу на реализацију претходне године, пореде се план за 2023. годину и реализација из 2022. године.</t>
  </si>
  <si>
    <t>Реализација  по месецима  2023.</t>
  </si>
  <si>
    <t>Реализација по месецима  2023.</t>
  </si>
  <si>
    <t>Прилог 10.</t>
  </si>
  <si>
    <t>Остале накнаде трошкова запосленима и осталим физичким лицима-Накнада за рад комисија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</si>
  <si>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01.01.2023. до 31.03.2023. године - Бруто 2</t>
  </si>
  <si>
    <t>провера</t>
  </si>
  <si>
    <t>У табели су приказани запослени преко уговора о раду.</t>
  </si>
  <si>
    <t>Служба за развој инфраструктуре</t>
  </si>
  <si>
    <t>Служба за правне послове и финансије</t>
  </si>
  <si>
    <t>Пословодство-директор</t>
  </si>
  <si>
    <t>Служба за управљање инфраструктуром</t>
  </si>
  <si>
    <t>Набавка рачунарске опреме</t>
  </si>
  <si>
    <t>Набавка административне опреме</t>
  </si>
  <si>
    <t>Канцеларијски  материјал</t>
  </si>
  <si>
    <t xml:space="preserve"> Рачунарска  опрема </t>
  </si>
  <si>
    <t>0 </t>
  </si>
  <si>
    <t> Административна опрема</t>
  </si>
  <si>
    <t>Услуге одржавања  опреме</t>
  </si>
  <si>
    <t> Остале стручне геодетске услуге</t>
  </si>
  <si>
    <t xml:space="preserve"> Услуге стручног надзора </t>
  </si>
  <si>
    <t xml:space="preserve"> Услуге израде пројектне документације </t>
  </si>
  <si>
    <t xml:space="preserve"> Услуге израде пројекта парцелације и препарцелације  </t>
  </si>
  <si>
    <t> Услуге везане за безбедност на раду</t>
  </si>
  <si>
    <t> Услуге ревизије</t>
  </si>
  <si>
    <t> Књиговодстене услуге</t>
  </si>
  <si>
    <t> Угоститељске услуге  и репрезентација</t>
  </si>
  <si>
    <t> Услуге израде Елабората о независној оцени утицаја пута на саобраћајну незгоду</t>
  </si>
  <si>
    <t>Услуге техничке контроле пројектне документације</t>
  </si>
  <si>
    <t xml:space="preserve"> Услуге израде и одржавања Веб презентације 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</si>
  <si>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01.01.2023. до 31.03.2023. године - Бруто 1</t>
  </si>
  <si>
    <t>Смањена средства буџета за субвенције ЈП</t>
  </si>
  <si>
    <t>Повећати приходе од продаје трећим лицима</t>
  </si>
  <si>
    <t>До краја 2024. године 80% становништва користи услуге јавног предузећа</t>
  </si>
  <si>
    <t>Повећање средстава  за управљање путевима  на територији општине Рача за 30% до 2024. године</t>
  </si>
  <si>
    <t>Апропријација у Програму пословања</t>
  </si>
  <si>
    <t>Повећање цена услуге</t>
  </si>
  <si>
    <t>Изградња јавне расвете у кругу дома здравља</t>
  </si>
  <si>
    <t>Изградња јавне расвете</t>
  </si>
  <si>
    <t xml:space="preserve">Услуге одржавања  јавне расвете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</si>
</sst>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\+0%;\-0%;0%;"/>
  </numFmts>
  <fonts count="5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12"/>
      <name val="Times New Roman"/>
      <family val="2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Times New Roman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0"/>
      <name val="Times New Roman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4"/>
      <color rgb="FF00000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31" fillId="0" borderId="0"/>
    <xf numFmtId="9" fontId="1" fillId="0" borderId="0" applyFont="0" applyFill="0" applyBorder="0" applyAlignment="0" applyProtection="0"/>
  </cellStyleXfs>
  <cellXfs count="1059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Fill="1" applyProtection="1"/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7" fillId="0" borderId="0" xfId="0" applyFont="1" applyBorder="1" applyProtection="1"/>
    <xf numFmtId="0" fontId="7" fillId="0" borderId="2" xfId="0" applyFont="1" applyBorder="1" applyProtection="1"/>
    <xf numFmtId="0" fontId="32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8" fillId="0" borderId="2" xfId="0" applyFont="1" applyBorder="1" applyAlignment="1"/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3" fillId="0" borderId="0" xfId="0" applyNumberFormat="1" applyFont="1" applyFill="1" applyAlignment="1" applyProtection="1"/>
    <xf numFmtId="0" fontId="33" fillId="0" borderId="2" xfId="0" applyNumberFormat="1" applyFont="1" applyFill="1" applyBorder="1" applyAlignment="1" applyProtection="1"/>
    <xf numFmtId="0" fontId="34" fillId="0" borderId="0" xfId="0" applyNumberFormat="1" applyFont="1" applyFill="1" applyAlignment="1" applyProtection="1"/>
    <xf numFmtId="0" fontId="35" fillId="6" borderId="100" xfId="0" applyNumberFormat="1" applyFont="1" applyFill="1" applyBorder="1" applyAlignment="1" applyProtection="1">
      <alignment horizontal="center" vertical="center" wrapText="1"/>
    </xf>
    <xf numFmtId="0" fontId="35" fillId="6" borderId="101" xfId="0" applyNumberFormat="1" applyFont="1" applyFill="1" applyBorder="1" applyAlignment="1" applyProtection="1">
      <alignment horizontal="center" vertical="center" wrapText="1"/>
    </xf>
    <xf numFmtId="0" fontId="35" fillId="6" borderId="102" xfId="0" applyNumberFormat="1" applyFont="1" applyFill="1" applyBorder="1" applyAlignment="1" applyProtection="1">
      <alignment horizontal="center" vertical="center" wrapText="1"/>
    </xf>
    <xf numFmtId="0" fontId="36" fillId="0" borderId="22" xfId="0" applyNumberFormat="1" applyFont="1" applyFill="1" applyBorder="1" applyAlignment="1" applyProtection="1">
      <alignment horizontal="center" vertical="center"/>
    </xf>
    <xf numFmtId="0" fontId="36" fillId="0" borderId="20" xfId="0" applyNumberFormat="1" applyFont="1" applyFill="1" applyBorder="1" applyAlignment="1" applyProtection="1">
      <alignment horizontal="center" vertical="center"/>
    </xf>
    <xf numFmtId="0" fontId="36" fillId="0" borderId="7" xfId="0" applyNumberFormat="1" applyFont="1" applyFill="1" applyBorder="1" applyAlignment="1" applyProtection="1">
      <alignment horizontal="center" vertical="center"/>
    </xf>
    <xf numFmtId="0" fontId="36" fillId="0" borderId="23" xfId="0" applyNumberFormat="1" applyFont="1" applyFill="1" applyBorder="1" applyAlignment="1" applyProtection="1">
      <alignment horizontal="center" vertical="center"/>
    </xf>
    <xf numFmtId="0" fontId="36" fillId="0" borderId="24" xfId="0" applyNumberFormat="1" applyFont="1" applyFill="1" applyBorder="1" applyAlignment="1" applyProtection="1">
      <alignment horizontal="center" vertical="center"/>
    </xf>
    <xf numFmtId="0" fontId="36" fillId="0" borderId="10" xfId="0" applyNumberFormat="1" applyFont="1" applyFill="1" applyBorder="1" applyAlignment="1" applyProtection="1">
      <alignment horizontal="center" vertical="center"/>
    </xf>
    <xf numFmtId="0" fontId="36" fillId="0" borderId="15" xfId="0" applyNumberFormat="1" applyFont="1" applyFill="1" applyBorder="1" applyAlignment="1" applyProtection="1">
      <alignment horizontal="center" vertical="center"/>
    </xf>
    <xf numFmtId="0" fontId="36" fillId="0" borderId="4" xfId="0" applyNumberFormat="1" applyFont="1" applyFill="1" applyBorder="1" applyAlignment="1" applyProtection="1">
      <alignment horizontal="center" vertical="center"/>
    </xf>
    <xf numFmtId="0" fontId="36" fillId="0" borderId="14" xfId="0" applyNumberFormat="1" applyFont="1" applyFill="1" applyBorder="1" applyAlignment="1" applyProtection="1">
      <alignment horizontal="center" vertical="center"/>
    </xf>
    <xf numFmtId="0" fontId="36" fillId="0" borderId="25" xfId="0" applyNumberFormat="1" applyFont="1" applyFill="1" applyBorder="1" applyAlignment="1" applyProtection="1">
      <alignment horizontal="center" vertical="center"/>
    </xf>
    <xf numFmtId="0" fontId="36" fillId="0" borderId="26" xfId="0" applyNumberFormat="1" applyFont="1" applyFill="1" applyBorder="1" applyAlignment="1" applyProtection="1">
      <alignment horizontal="center" vertical="center"/>
    </xf>
    <xf numFmtId="0" fontId="36" fillId="0" borderId="13" xfId="0" applyNumberFormat="1" applyFont="1" applyFill="1" applyBorder="1" applyAlignment="1" applyProtection="1">
      <alignment horizontal="center" vertical="center"/>
    </xf>
    <xf numFmtId="0" fontId="36" fillId="0" borderId="106" xfId="0" applyNumberFormat="1" applyFont="1" applyFill="1" applyBorder="1" applyAlignment="1" applyProtection="1">
      <alignment horizontal="left" vertical="center" wrapText="1"/>
    </xf>
    <xf numFmtId="0" fontId="36" fillId="0" borderId="27" xfId="0" applyNumberFormat="1" applyFont="1" applyFill="1" applyBorder="1" applyAlignment="1" applyProtection="1">
      <alignment horizontal="left" vertical="center" wrapText="1"/>
    </xf>
    <xf numFmtId="0" fontId="36" fillId="0" borderId="28" xfId="0" applyNumberFormat="1" applyFont="1" applyFill="1" applyBorder="1" applyAlignment="1" applyProtection="1">
      <alignment horizontal="left" vertical="center" wrapText="1"/>
    </xf>
    <xf numFmtId="0" fontId="36" fillId="0" borderId="103" xfId="0" applyNumberFormat="1" applyFont="1" applyFill="1" applyBorder="1" applyAlignment="1" applyProtection="1">
      <alignment horizontal="left" vertical="center" wrapText="1"/>
    </xf>
    <xf numFmtId="0" fontId="36" fillId="0" borderId="23" xfId="0" applyNumberFormat="1" applyFont="1" applyFill="1" applyBorder="1" applyAlignment="1" applyProtection="1">
      <alignment horizontal="left" vertical="center" wrapText="1"/>
    </xf>
    <xf numFmtId="0" fontId="36" fillId="0" borderId="25" xfId="0" applyNumberFormat="1" applyFont="1" applyFill="1" applyBorder="1" applyAlignment="1" applyProtection="1">
      <alignment horizontal="left" vertical="center" wrapText="1"/>
    </xf>
    <xf numFmtId="0" fontId="36" fillId="0" borderId="29" xfId="0" applyNumberFormat="1" applyFont="1" applyFill="1" applyBorder="1" applyAlignment="1" applyProtection="1">
      <alignment horizontal="left" vertical="center" wrapText="1"/>
    </xf>
    <xf numFmtId="0" fontId="36" fillId="0" borderId="30" xfId="0" applyNumberFormat="1" applyFont="1" applyFill="1" applyBorder="1" applyAlignment="1" applyProtection="1">
      <alignment horizontal="center" vertical="center"/>
    </xf>
    <xf numFmtId="0" fontId="36" fillId="0" borderId="31" xfId="0" applyNumberFormat="1" applyFont="1" applyFill="1" applyBorder="1" applyAlignment="1" applyProtection="1">
      <alignment horizontal="center" vertical="center"/>
    </xf>
    <xf numFmtId="0" fontId="36" fillId="0" borderId="9" xfId="0" applyNumberFormat="1" applyFont="1" applyFill="1" applyBorder="1" applyAlignment="1" applyProtection="1">
      <alignment horizontal="center" vertical="center"/>
    </xf>
    <xf numFmtId="0" fontId="36" fillId="0" borderId="16" xfId="0" applyNumberFormat="1" applyFont="1" applyFill="1" applyBorder="1" applyAlignment="1" applyProtection="1">
      <alignment horizontal="center" vertical="center"/>
    </xf>
    <xf numFmtId="0" fontId="36" fillId="0" borderId="3" xfId="0" applyNumberFormat="1" applyFont="1" applyFill="1" applyBorder="1" applyAlignment="1" applyProtection="1">
      <alignment horizontal="center" vertical="center"/>
    </xf>
    <xf numFmtId="0" fontId="36" fillId="0" borderId="12" xfId="0" applyNumberFormat="1" applyFont="1" applyFill="1" applyBorder="1" applyAlignment="1" applyProtection="1">
      <alignment horizontal="center" vertical="center"/>
    </xf>
    <xf numFmtId="0" fontId="36" fillId="0" borderId="30" xfId="0" applyNumberFormat="1" applyFont="1" applyFill="1" applyBorder="1" applyAlignment="1" applyProtection="1">
      <alignment horizontal="left" vertical="center" wrapText="1"/>
    </xf>
    <xf numFmtId="0" fontId="37" fillId="0" borderId="0" xfId="0" applyNumberFormat="1" applyFont="1" applyFill="1" applyAlignment="1" applyProtection="1">
      <alignment horizontal="right"/>
    </xf>
    <xf numFmtId="0" fontId="38" fillId="0" borderId="0" xfId="0" applyNumberFormat="1" applyFont="1" applyFill="1" applyAlignment="1" applyProtection="1">
      <protection hidden="1"/>
    </xf>
    <xf numFmtId="0" fontId="33" fillId="0" borderId="0" xfId="0" applyNumberFormat="1" applyFont="1" applyFill="1" applyAlignment="1" applyProtection="1">
      <protection hidden="1"/>
    </xf>
    <xf numFmtId="0" fontId="33" fillId="0" borderId="0" xfId="0" applyNumberFormat="1" applyFont="1" applyFill="1" applyAlignment="1" applyProtection="1">
      <protection locked="0"/>
    </xf>
    <xf numFmtId="0" fontId="33" fillId="0" borderId="0" xfId="0" applyNumberFormat="1" applyFont="1" applyFill="1" applyBorder="1" applyAlignment="1" applyProtection="1">
      <protection locked="0"/>
    </xf>
    <xf numFmtId="0" fontId="33" fillId="0" borderId="2" xfId="0" applyNumberFormat="1" applyFont="1" applyFill="1" applyBorder="1" applyAlignment="1" applyProtection="1">
      <protection locked="0"/>
    </xf>
    <xf numFmtId="0" fontId="19" fillId="0" borderId="0" xfId="0" applyNumberFormat="1" applyFont="1" applyFill="1" applyAlignment="1" applyProtection="1">
      <protection locked="0"/>
    </xf>
    <xf numFmtId="0" fontId="39" fillId="0" borderId="0" xfId="0" applyNumberFormat="1" applyFont="1" applyFill="1" applyAlignment="1" applyProtection="1">
      <protection hidden="1"/>
    </xf>
    <xf numFmtId="0" fontId="40" fillId="0" borderId="0" xfId="0" applyNumberFormat="1" applyFont="1" applyFill="1" applyAlignment="1" applyProtection="1">
      <protection hidden="1"/>
    </xf>
    <xf numFmtId="0" fontId="40" fillId="0" borderId="0" xfId="0" applyNumberFormat="1" applyFont="1" applyFill="1" applyAlignment="1" applyProtection="1">
      <protection locked="0"/>
    </xf>
    <xf numFmtId="0" fontId="41" fillId="0" borderId="0" xfId="0" applyNumberFormat="1" applyFont="1" applyFill="1" applyAlignment="1" applyProtection="1">
      <protection locked="0"/>
    </xf>
    <xf numFmtId="0" fontId="35" fillId="7" borderId="9" xfId="0" applyNumberFormat="1" applyFont="1" applyFill="1" applyBorder="1" applyAlignment="1" applyProtection="1">
      <alignment horizontal="center" vertical="center"/>
      <protection locked="0"/>
    </xf>
    <xf numFmtId="0" fontId="35" fillId="7" borderId="107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31" xfId="0" applyNumberFormat="1" applyFont="1" applyFill="1" applyBorder="1" applyAlignment="1" applyProtection="1">
      <alignment horizontal="center" vertical="center"/>
      <protection locked="0"/>
    </xf>
    <xf numFmtId="0" fontId="3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08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6" xfId="0" applyNumberFormat="1" applyFont="1" applyFill="1" applyBorder="1" applyAlignment="1" applyProtection="1">
      <alignment horizontal="center" vertical="center"/>
      <protection locked="0"/>
    </xf>
    <xf numFmtId="0" fontId="36" fillId="8" borderId="32" xfId="0" applyNumberFormat="1" applyFont="1" applyFill="1" applyBorder="1" applyAlignment="1" applyProtection="1">
      <alignment horizontal="center" vertical="center"/>
      <protection hidden="1"/>
    </xf>
    <xf numFmtId="0" fontId="36" fillId="0" borderId="20" xfId="0" applyNumberFormat="1" applyFont="1" applyFill="1" applyBorder="1" applyAlignment="1" applyProtection="1">
      <alignment horizontal="center" vertical="center"/>
      <protection locked="0"/>
    </xf>
    <xf numFmtId="0" fontId="36" fillId="8" borderId="13" xfId="0" applyNumberFormat="1" applyFont="1" applyFill="1" applyBorder="1" applyAlignment="1" applyProtection="1">
      <alignment horizontal="center" vertical="center"/>
      <protection hidden="1"/>
    </xf>
    <xf numFmtId="0" fontId="36" fillId="8" borderId="20" xfId="0" applyNumberFormat="1" applyFont="1" applyFill="1" applyBorder="1" applyAlignment="1" applyProtection="1">
      <alignment horizontal="center" vertical="center"/>
      <protection hidden="1"/>
    </xf>
    <xf numFmtId="0" fontId="36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0" xfId="0" applyNumberFormat="1" applyFont="1" applyFill="1" applyBorder="1" applyAlignment="1" applyProtection="1">
      <protection hidden="1"/>
    </xf>
    <xf numFmtId="0" fontId="40" fillId="0" borderId="0" xfId="0" applyNumberFormat="1" applyFont="1" applyFill="1" applyBorder="1" applyAlignment="1" applyProtection="1">
      <protection hidden="1"/>
    </xf>
    <xf numFmtId="0" fontId="33" fillId="0" borderId="0" xfId="0" applyNumberFormat="1" applyFont="1" applyFill="1" applyBorder="1" applyAlignment="1" applyProtection="1">
      <protection hidden="1"/>
    </xf>
    <xf numFmtId="0" fontId="3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0" applyNumberFormat="1" applyFont="1" applyFill="1" applyAlignment="1" applyProtection="1">
      <protection locked="0"/>
    </xf>
    <xf numFmtId="0" fontId="35" fillId="0" borderId="0" xfId="0" applyNumberFormat="1" applyFont="1" applyFill="1" applyAlignment="1" applyProtection="1">
      <protection locked="0"/>
    </xf>
    <xf numFmtId="3" fontId="36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3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horizontal="center" vertical="center"/>
    </xf>
    <xf numFmtId="0" fontId="43" fillId="0" borderId="0" xfId="0" applyFont="1"/>
    <xf numFmtId="0" fontId="9" fillId="0" borderId="35" xfId="0" applyFont="1" applyBorder="1"/>
    <xf numFmtId="3" fontId="22" fillId="0" borderId="7" xfId="0" applyNumberFormat="1" applyFont="1" applyBorder="1" applyAlignment="1">
      <alignment horizontal="center" vertical="center"/>
    </xf>
    <xf numFmtId="0" fontId="9" fillId="8" borderId="19" xfId="0" applyFont="1" applyFill="1" applyBorder="1"/>
    <xf numFmtId="0" fontId="9" fillId="9" borderId="36" xfId="0" applyFont="1" applyFill="1" applyBorder="1"/>
    <xf numFmtId="0" fontId="9" fillId="9" borderId="37" xfId="0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38" xfId="0" applyFont="1" applyBorder="1"/>
    <xf numFmtId="3" fontId="9" fillId="0" borderId="20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39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9" fillId="0" borderId="1" xfId="0" applyFont="1" applyBorder="1"/>
    <xf numFmtId="0" fontId="9" fillId="0" borderId="40" xfId="0" applyFont="1" applyBorder="1"/>
    <xf numFmtId="0" fontId="9" fillId="0" borderId="41" xfId="0" applyFont="1" applyBorder="1"/>
    <xf numFmtId="0" fontId="9" fillId="9" borderId="0" xfId="0" applyFont="1" applyFill="1"/>
    <xf numFmtId="0" fontId="22" fillId="0" borderId="29" xfId="0" applyFont="1" applyBorder="1"/>
    <xf numFmtId="0" fontId="9" fillId="9" borderId="41" xfId="0" applyFont="1" applyFill="1" applyBorder="1" applyAlignment="1">
      <alignment horizontal="right"/>
    </xf>
    <xf numFmtId="0" fontId="9" fillId="9" borderId="0" xfId="0" applyFont="1" applyFill="1" applyBorder="1" applyAlignment="1">
      <alignment horizontal="center"/>
    </xf>
    <xf numFmtId="0" fontId="9" fillId="9" borderId="41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right"/>
    </xf>
    <xf numFmtId="0" fontId="9" fillId="8" borderId="42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9" borderId="41" xfId="0" applyFont="1" applyFill="1" applyBorder="1"/>
    <xf numFmtId="0" fontId="9" fillId="9" borderId="0" xfId="0" applyFont="1" applyFill="1" applyBorder="1"/>
    <xf numFmtId="0" fontId="9" fillId="9" borderId="40" xfId="0" applyFont="1" applyFill="1" applyBorder="1" applyAlignment="1">
      <alignment horizontal="right"/>
    </xf>
    <xf numFmtId="0" fontId="9" fillId="9" borderId="34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5" xfId="0" applyFont="1" applyBorder="1"/>
    <xf numFmtId="0" fontId="9" fillId="0" borderId="29" xfId="0" applyFont="1" applyBorder="1"/>
    <xf numFmtId="0" fontId="9" fillId="8" borderId="25" xfId="0" applyFont="1" applyFill="1" applyBorder="1" applyAlignment="1">
      <alignment horizontal="left"/>
    </xf>
    <xf numFmtId="0" fontId="9" fillId="8" borderId="27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8" fillId="0" borderId="0" xfId="0" applyFont="1" applyBorder="1"/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  <xf numFmtId="0" fontId="21" fillId="0" borderId="0" xfId="0" applyFont="1"/>
    <xf numFmtId="2" fontId="21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21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Fill="1" applyBorder="1" applyAlignment="1">
      <alignment horizontal="center" vertical="center"/>
    </xf>
    <xf numFmtId="3" fontId="5" fillId="0" borderId="7" xfId="3" applyNumberFormat="1" applyFont="1" applyFill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46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4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2" fillId="7" borderId="55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2" fillId="7" borderId="58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4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22" fillId="0" borderId="0" xfId="0" applyFont="1" applyBorder="1"/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26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3" fontId="5" fillId="7" borderId="59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28" xfId="0" applyFont="1" applyBorder="1"/>
    <xf numFmtId="0" fontId="22" fillId="0" borderId="2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3" fontId="22" fillId="0" borderId="61" xfId="0" applyNumberFormat="1" applyFont="1" applyBorder="1" applyAlignment="1">
      <alignment horizontal="center" vertical="center"/>
    </xf>
    <xf numFmtId="0" fontId="22" fillId="0" borderId="27" xfId="0" applyFont="1" applyBorder="1"/>
    <xf numFmtId="0" fontId="22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14" fillId="0" borderId="27" xfId="0" applyFont="1" applyBorder="1"/>
    <xf numFmtId="0" fontId="22" fillId="0" borderId="16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3" fontId="22" fillId="0" borderId="66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9" borderId="58" xfId="0" applyNumberFormat="1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3" fontId="22" fillId="7" borderId="58" xfId="0" applyNumberFormat="1" applyFont="1" applyFill="1" applyBorder="1" applyAlignment="1">
      <alignment horizontal="center" vertical="center"/>
    </xf>
    <xf numFmtId="3" fontId="22" fillId="7" borderId="40" xfId="0" applyNumberFormat="1" applyFont="1" applyFill="1" applyBorder="1" applyAlignment="1">
      <alignment horizontal="center" vertical="center"/>
    </xf>
    <xf numFmtId="0" fontId="22" fillId="9" borderId="58" xfId="0" applyFont="1" applyFill="1" applyBorder="1" applyAlignment="1"/>
    <xf numFmtId="0" fontId="22" fillId="7" borderId="59" xfId="0" applyFont="1" applyFill="1" applyBorder="1" applyAlignment="1"/>
    <xf numFmtId="0" fontId="22" fillId="0" borderId="2" xfId="0" applyFont="1" applyBorder="1"/>
    <xf numFmtId="0" fontId="22" fillId="9" borderId="47" xfId="0" applyFont="1" applyFill="1" applyBorder="1"/>
    <xf numFmtId="0" fontId="22" fillId="7" borderId="54" xfId="0" applyFont="1" applyFill="1" applyBorder="1"/>
    <xf numFmtId="0" fontId="22" fillId="9" borderId="42" xfId="0" applyFont="1" applyFill="1" applyBorder="1"/>
    <xf numFmtId="0" fontId="22" fillId="7" borderId="40" xfId="0" applyFont="1" applyFill="1" applyBorder="1"/>
    <xf numFmtId="0" fontId="22" fillId="9" borderId="58" xfId="0" applyFont="1" applyFill="1" applyBorder="1"/>
    <xf numFmtId="0" fontId="22" fillId="7" borderId="59" xfId="0" applyFont="1" applyFill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Fill="1"/>
    <xf numFmtId="0" fontId="5" fillId="0" borderId="0" xfId="3" applyFont="1" applyBorder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 applyAlignment="1"/>
    <xf numFmtId="0" fontId="5" fillId="9" borderId="0" xfId="0" applyFont="1" applyFill="1" applyBorder="1"/>
    <xf numFmtId="0" fontId="5" fillId="9" borderId="2" xfId="0" applyFont="1" applyFill="1" applyBorder="1"/>
    <xf numFmtId="0" fontId="5" fillId="0" borderId="66" xfId="3" applyFont="1" applyFill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49" fontId="5" fillId="0" borderId="0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0" fontId="15" fillId="7" borderId="59" xfId="3" applyFont="1" applyFill="1" applyBorder="1" applyAlignment="1">
      <alignment horizontal="right" wrapText="1"/>
    </xf>
    <xf numFmtId="3" fontId="5" fillId="7" borderId="63" xfId="1" applyNumberFormat="1" applyFont="1" applyFill="1" applyBorder="1" applyAlignment="1">
      <alignment horizontal="center" vertical="center"/>
    </xf>
    <xf numFmtId="0" fontId="15" fillId="7" borderId="0" xfId="3" applyFont="1" applyFill="1" applyBorder="1" applyAlignment="1">
      <alignment horizontal="right" wrapText="1"/>
    </xf>
    <xf numFmtId="3" fontId="5" fillId="7" borderId="0" xfId="0" applyNumberFormat="1" applyFont="1" applyFill="1" applyBorder="1" applyAlignment="1">
      <alignment horizontal="center" vertical="center"/>
    </xf>
    <xf numFmtId="3" fontId="5" fillId="7" borderId="71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0" fontId="29" fillId="0" borderId="0" xfId="0" applyFont="1" applyFill="1" applyProtection="1"/>
    <xf numFmtId="0" fontId="28" fillId="0" borderId="0" xfId="0" applyFont="1" applyFill="1" applyAlignment="1" applyProtection="1">
      <alignment horizontal="right"/>
    </xf>
    <xf numFmtId="0" fontId="28" fillId="0" borderId="0" xfId="0" applyFont="1" applyFill="1" applyProtection="1"/>
    <xf numFmtId="0" fontId="29" fillId="0" borderId="51" xfId="0" applyFont="1" applyFill="1" applyBorder="1" applyAlignment="1" applyProtection="1">
      <alignment horizontal="left" vertical="center"/>
    </xf>
    <xf numFmtId="3" fontId="29" fillId="0" borderId="51" xfId="0" applyNumberFormat="1" applyFont="1" applyFill="1" applyBorder="1" applyAlignment="1" applyProtection="1">
      <alignment horizontal="center" vertical="center"/>
    </xf>
    <xf numFmtId="3" fontId="29" fillId="0" borderId="51" xfId="0" applyNumberFormat="1" applyFont="1" applyBorder="1" applyAlignment="1" applyProtection="1">
      <alignment horizontal="center" vertical="center"/>
      <protection locked="0"/>
    </xf>
    <xf numFmtId="3" fontId="29" fillId="0" borderId="32" xfId="0" applyNumberFormat="1" applyFont="1" applyFill="1" applyBorder="1" applyAlignment="1" applyProtection="1">
      <alignment horizontal="center" vertical="center"/>
      <protection locked="0"/>
    </xf>
    <xf numFmtId="0" fontId="29" fillId="0" borderId="4" xfId="0" applyFont="1" applyFill="1" applyBorder="1" applyAlignment="1" applyProtection="1">
      <alignment horizontal="left" vertical="center"/>
    </xf>
    <xf numFmtId="3" fontId="29" fillId="0" borderId="4" xfId="0" applyNumberFormat="1" applyFont="1" applyFill="1" applyBorder="1" applyAlignment="1" applyProtection="1">
      <alignment horizontal="center" vertical="center"/>
    </xf>
    <xf numFmtId="3" fontId="29" fillId="0" borderId="4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left" vertical="center"/>
    </xf>
    <xf numFmtId="3" fontId="29" fillId="0" borderId="3" xfId="0" applyNumberFormat="1" applyFont="1" applyFill="1" applyBorder="1" applyAlignment="1" applyProtection="1">
      <alignment horizontal="center" vertical="center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3" fontId="29" fillId="0" borderId="12" xfId="0" applyNumberFormat="1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center" vertical="center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3" fontId="29" fillId="0" borderId="21" xfId="0" applyNumberFormat="1" applyFont="1" applyFill="1" applyBorder="1" applyAlignment="1" applyProtection="1">
      <alignment horizontal="center" vertical="center"/>
      <protection locked="0"/>
    </xf>
    <xf numFmtId="0" fontId="29" fillId="0" borderId="7" xfId="0" applyFont="1" applyFill="1" applyBorder="1" applyAlignment="1" applyProtection="1">
      <alignment horizontal="left" vertical="center"/>
    </xf>
    <xf numFmtId="3" fontId="29" fillId="0" borderId="7" xfId="0" applyNumberFormat="1" applyFont="1" applyFill="1" applyBorder="1" applyAlignment="1" applyProtection="1">
      <alignment horizontal="center" vertical="center"/>
    </xf>
    <xf numFmtId="3" fontId="29" fillId="0" borderId="7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 applyProtection="1">
      <alignment horizontal="left" vertical="center"/>
    </xf>
    <xf numFmtId="0" fontId="29" fillId="0" borderId="6" xfId="0" applyFont="1" applyFill="1" applyBorder="1" applyAlignment="1" applyProtection="1">
      <alignment horizontal="left" vertical="center"/>
    </xf>
    <xf numFmtId="3" fontId="29" fillId="0" borderId="6" xfId="0" applyNumberFormat="1" applyFont="1" applyFill="1" applyBorder="1" applyAlignment="1" applyProtection="1">
      <alignment horizontal="center" vertical="center"/>
    </xf>
    <xf numFmtId="3" fontId="29" fillId="0" borderId="6" xfId="0" applyNumberFormat="1" applyFont="1" applyBorder="1" applyAlignment="1" applyProtection="1">
      <alignment horizontal="center" vertical="center"/>
      <protection locked="0"/>
    </xf>
    <xf numFmtId="3" fontId="29" fillId="0" borderId="43" xfId="0" applyNumberFormat="1" applyFont="1" applyFill="1" applyBorder="1" applyAlignment="1" applyProtection="1">
      <alignment horizontal="center" vertical="center"/>
      <protection locked="0"/>
    </xf>
    <xf numFmtId="3" fontId="29" fillId="0" borderId="15" xfId="0" applyNumberFormat="1" applyFont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left" vertical="center"/>
    </xf>
    <xf numFmtId="3" fontId="29" fillId="0" borderId="18" xfId="0" applyNumberFormat="1" applyFont="1" applyFill="1" applyBorder="1" applyAlignment="1" applyProtection="1">
      <alignment horizontal="center" vertical="center"/>
    </xf>
    <xf numFmtId="3" fontId="29" fillId="0" borderId="31" xfId="0" applyNumberFormat="1" applyFont="1" applyBorder="1" applyAlignment="1" applyProtection="1">
      <alignment horizontal="center" vertical="center"/>
      <protection locked="0"/>
    </xf>
    <xf numFmtId="0" fontId="44" fillId="9" borderId="64" xfId="0" applyFont="1" applyFill="1" applyBorder="1" applyAlignment="1">
      <alignment horizontal="center"/>
    </xf>
    <xf numFmtId="0" fontId="29" fillId="0" borderId="0" xfId="0" applyFont="1" applyProtection="1"/>
    <xf numFmtId="0" fontId="44" fillId="0" borderId="0" xfId="0" applyFont="1" applyAlignment="1">
      <alignment horizontal="center"/>
    </xf>
    <xf numFmtId="3" fontId="44" fillId="7" borderId="57" xfId="0" applyNumberFormat="1" applyFont="1" applyFill="1" applyBorder="1" applyAlignment="1">
      <alignment horizontal="center"/>
    </xf>
    <xf numFmtId="3" fontId="44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/>
    </xf>
    <xf numFmtId="0" fontId="29" fillId="7" borderId="5" xfId="0" applyFont="1" applyFill="1" applyBorder="1" applyAlignment="1" applyProtection="1">
      <alignment horizontal="right" vertical="center"/>
    </xf>
    <xf numFmtId="3" fontId="29" fillId="7" borderId="5" xfId="0" applyNumberFormat="1" applyFont="1" applyFill="1" applyBorder="1" applyAlignment="1" applyProtection="1">
      <alignment horizontal="center" vertical="center"/>
    </xf>
    <xf numFmtId="3" fontId="29" fillId="7" borderId="5" xfId="0" applyNumberFormat="1" applyFont="1" applyFill="1" applyBorder="1" applyAlignment="1" applyProtection="1">
      <alignment horizontal="center" vertical="center"/>
      <protection locked="0"/>
    </xf>
    <xf numFmtId="3" fontId="29" fillId="7" borderId="21" xfId="0" applyNumberFormat="1" applyFont="1" applyFill="1" applyBorder="1" applyAlignment="1" applyProtection="1">
      <alignment horizontal="center" vertical="center"/>
      <protection locked="0"/>
    </xf>
    <xf numFmtId="3" fontId="29" fillId="7" borderId="3" xfId="0" applyNumberFormat="1" applyFont="1" applyFill="1" applyBorder="1" applyAlignment="1" applyProtection="1">
      <alignment horizontal="center" vertical="center"/>
    </xf>
    <xf numFmtId="3" fontId="29" fillId="7" borderId="3" xfId="0" applyNumberFormat="1" applyFont="1" applyFill="1" applyBorder="1" applyAlignment="1" applyProtection="1">
      <alignment horizontal="center" vertical="center"/>
      <protection locked="0"/>
    </xf>
    <xf numFmtId="0" fontId="29" fillId="7" borderId="57" xfId="0" applyFont="1" applyFill="1" applyBorder="1" applyAlignment="1" applyProtection="1">
      <alignment horizontal="right" vertical="center"/>
    </xf>
    <xf numFmtId="3" fontId="29" fillId="7" borderId="57" xfId="0" applyNumberFormat="1" applyFont="1" applyFill="1" applyBorder="1" applyAlignment="1" applyProtection="1">
      <alignment horizontal="center" vertical="center"/>
      <protection locked="0"/>
    </xf>
    <xf numFmtId="3" fontId="29" fillId="7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49" fontId="5" fillId="0" borderId="34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45" fillId="0" borderId="16" xfId="0" applyNumberFormat="1" applyFont="1" applyBorder="1" applyAlignment="1">
      <alignment horizontal="center" vertical="center"/>
    </xf>
    <xf numFmtId="3" fontId="5" fillId="0" borderId="74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5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6" xfId="3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 applyAlignment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9" xfId="0" applyFont="1" applyFill="1" applyBorder="1" applyAlignment="1">
      <alignment vertical="center" wrapText="1"/>
    </xf>
    <xf numFmtId="0" fontId="11" fillId="7" borderId="110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14" xfId="0" applyFont="1" applyFill="1" applyBorder="1" applyAlignment="1">
      <alignment vertical="center" wrapText="1"/>
    </xf>
    <xf numFmtId="0" fontId="12" fillId="7" borderId="104" xfId="0" applyFont="1" applyFill="1" applyBorder="1" applyAlignment="1">
      <alignment horizontal="center" vertical="center" wrapText="1"/>
    </xf>
    <xf numFmtId="0" fontId="12" fillId="7" borderId="111" xfId="0" applyFont="1" applyFill="1" applyBorder="1" applyAlignment="1">
      <alignment horizontal="center" vertical="center" wrapText="1"/>
    </xf>
    <xf numFmtId="0" fontId="12" fillId="7" borderId="112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04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7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0" fontId="5" fillId="9" borderId="0" xfId="0" applyFont="1" applyFill="1"/>
    <xf numFmtId="3" fontId="5" fillId="0" borderId="53" xfId="3" applyNumberFormat="1" applyFont="1" applyFill="1" applyBorder="1" applyAlignment="1">
      <alignment horizontal="center" vertical="center"/>
    </xf>
    <xf numFmtId="3" fontId="5" fillId="9" borderId="9" xfId="3" applyNumberFormat="1" applyFont="1" applyFill="1" applyBorder="1" applyAlignment="1">
      <alignment horizontal="center" vertical="center"/>
    </xf>
    <xf numFmtId="3" fontId="5" fillId="9" borderId="76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8" xfId="3" applyNumberFormat="1" applyFont="1" applyFill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36" fillId="0" borderId="79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41" xfId="0" applyNumberFormat="1" applyFont="1" applyFill="1" applyBorder="1" applyAlignment="1" applyProtection="1"/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9" fillId="0" borderId="80" xfId="0" applyFont="1" applyBorder="1" applyAlignment="1">
      <alignment horizontal="right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 applyAlignment="1">
      <alignment horizontal="center" vertical="center" wrapText="1"/>
    </xf>
    <xf numFmtId="0" fontId="13" fillId="8" borderId="83" xfId="0" applyFont="1" applyFill="1" applyBorder="1"/>
    <xf numFmtId="0" fontId="9" fillId="8" borderId="69" xfId="0" applyFont="1" applyFill="1" applyBorder="1"/>
    <xf numFmtId="0" fontId="9" fillId="8" borderId="84" xfId="0" applyFont="1" applyFill="1" applyBorder="1" applyAlignment="1">
      <alignment horizontal="right"/>
    </xf>
    <xf numFmtId="165" fontId="9" fillId="8" borderId="51" xfId="5" applyNumberFormat="1" applyFont="1" applyFill="1" applyBorder="1" applyAlignment="1">
      <alignment horizontal="center" vertical="center"/>
    </xf>
    <xf numFmtId="9" fontId="9" fillId="8" borderId="49" xfId="5" applyFont="1" applyFill="1" applyBorder="1" applyAlignment="1">
      <alignment horizontal="center" vertical="center"/>
    </xf>
    <xf numFmtId="0" fontId="9" fillId="8" borderId="85" xfId="0" applyFont="1" applyFill="1" applyBorder="1" applyAlignment="1">
      <alignment horizontal="center" vertical="center"/>
    </xf>
    <xf numFmtId="165" fontId="9" fillId="8" borderId="85" xfId="5" applyNumberFormat="1" applyFont="1" applyFill="1" applyBorder="1" applyAlignment="1">
      <alignment horizontal="center" vertical="center"/>
    </xf>
    <xf numFmtId="3" fontId="9" fillId="9" borderId="7" xfId="0" applyNumberFormat="1" applyFont="1" applyFill="1" applyBorder="1" applyAlignment="1">
      <alignment horizontal="center" vertical="center"/>
    </xf>
    <xf numFmtId="3" fontId="9" fillId="9" borderId="5" xfId="0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9" fillId="9" borderId="37" xfId="0" applyFont="1" applyFill="1" applyBorder="1" applyAlignment="1">
      <alignment horizontal="center"/>
    </xf>
    <xf numFmtId="9" fontId="9" fillId="9" borderId="37" xfId="5" applyFont="1" applyFill="1" applyBorder="1"/>
    <xf numFmtId="9" fontId="9" fillId="9" borderId="86" xfId="5" applyFont="1" applyFill="1" applyBorder="1"/>
    <xf numFmtId="3" fontId="9" fillId="0" borderId="39" xfId="0" applyNumberFormat="1" applyFont="1" applyBorder="1" applyAlignment="1">
      <alignment horizontal="center" vertical="center"/>
    </xf>
    <xf numFmtId="0" fontId="9" fillId="0" borderId="34" xfId="0" applyFont="1" applyBorder="1"/>
    <xf numFmtId="0" fontId="9" fillId="0" borderId="27" xfId="0" applyFont="1" applyBorder="1"/>
    <xf numFmtId="0" fontId="9" fillId="0" borderId="23" xfId="0" applyFont="1" applyBorder="1"/>
    <xf numFmtId="0" fontId="9" fillId="0" borderId="30" xfId="0" applyFont="1" applyBorder="1"/>
    <xf numFmtId="0" fontId="9" fillId="0" borderId="1" xfId="0" applyFont="1" applyBorder="1" applyAlignment="1">
      <alignment horizontal="right"/>
    </xf>
    <xf numFmtId="14" fontId="9" fillId="8" borderId="42" xfId="0" applyNumberFormat="1" applyFont="1" applyFill="1" applyBorder="1" applyAlignment="1">
      <alignment horizontal="center" vertical="center" wrapText="1"/>
    </xf>
    <xf numFmtId="0" fontId="9" fillId="0" borderId="33" xfId="0" applyFont="1" applyBorder="1"/>
    <xf numFmtId="0" fontId="9" fillId="0" borderId="28" xfId="0" applyFont="1" applyBorder="1"/>
    <xf numFmtId="0" fontId="9" fillId="9" borderId="1" xfId="0" applyFont="1" applyFill="1" applyBorder="1" applyAlignment="1">
      <alignment horizontal="center"/>
    </xf>
    <xf numFmtId="0" fontId="9" fillId="8" borderId="58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wrapText="1"/>
    </xf>
    <xf numFmtId="0" fontId="9" fillId="9" borderId="34" xfId="0" applyFont="1" applyFill="1" applyBorder="1" applyAlignment="1">
      <alignment horizontal="center" vertical="center" wrapText="1"/>
    </xf>
    <xf numFmtId="0" fontId="9" fillId="9" borderId="4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8" borderId="42" xfId="0" applyFont="1" applyFill="1" applyBorder="1" applyAlignment="1">
      <alignment horizontal="center" vertical="center"/>
    </xf>
    <xf numFmtId="0" fontId="13" fillId="9" borderId="0" xfId="0" applyFont="1" applyFill="1" applyBorder="1" applyAlignment="1"/>
    <xf numFmtId="0" fontId="9" fillId="9" borderId="0" xfId="0" applyFont="1" applyFill="1" applyBorder="1" applyAlignment="1">
      <alignment wrapText="1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2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30" fillId="7" borderId="27" xfId="0" applyFont="1" applyFill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0" fontId="20" fillId="0" borderId="0" xfId="0" applyFont="1"/>
    <xf numFmtId="0" fontId="9" fillId="0" borderId="0" xfId="0" applyFont="1" applyBorder="1" applyAlignment="1">
      <alignment horizontal="center"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30" fillId="7" borderId="88" xfId="0" applyFont="1" applyFill="1" applyBorder="1" applyAlignment="1">
      <alignment horizontal="center" vertical="center"/>
    </xf>
    <xf numFmtId="0" fontId="30" fillId="7" borderId="89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2" fillId="0" borderId="0" xfId="0" applyFont="1" applyAlignment="1"/>
    <xf numFmtId="0" fontId="9" fillId="7" borderId="5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20" fillId="7" borderId="58" xfId="0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3" fontId="20" fillId="7" borderId="39" xfId="0" applyNumberFormat="1" applyFont="1" applyFill="1" applyBorder="1" applyAlignment="1">
      <alignment horizontal="center" vertical="center"/>
    </xf>
    <xf numFmtId="3" fontId="20" fillId="7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/>
    <xf numFmtId="0" fontId="9" fillId="0" borderId="0" xfId="0" applyFont="1" applyBorder="1" applyAlignment="1">
      <alignment horizontal="right"/>
    </xf>
    <xf numFmtId="0" fontId="9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22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3" fontId="11" fillId="9" borderId="20" xfId="0" applyNumberFormat="1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1" fillId="0" borderId="43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5" fillId="0" borderId="46" xfId="3" applyNumberFormat="1" applyFont="1" applyFill="1" applyBorder="1" applyAlignment="1">
      <alignment horizontal="right" vertical="center"/>
    </xf>
    <xf numFmtId="3" fontId="5" fillId="0" borderId="45" xfId="3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Fill="1" applyBorder="1" applyAlignment="1">
      <alignment horizontal="left" vertical="center" wrapText="1"/>
    </xf>
    <xf numFmtId="0" fontId="47" fillId="11" borderId="42" xfId="0" applyFont="1" applyFill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4" fontId="48" fillId="0" borderId="40" xfId="0" applyNumberFormat="1" applyFont="1" applyBorder="1" applyAlignment="1">
      <alignment horizontal="center" vertical="center"/>
    </xf>
    <xf numFmtId="4" fontId="48" fillId="0" borderId="59" xfId="0" applyNumberFormat="1" applyFont="1" applyBorder="1" applyAlignment="1">
      <alignment horizontal="center" vertical="center" wrapText="1"/>
    </xf>
    <xf numFmtId="4" fontId="48" fillId="0" borderId="40" xfId="0" applyNumberFormat="1" applyFont="1" applyBorder="1" applyAlignment="1">
      <alignment horizontal="center" vertical="center" wrapText="1"/>
    </xf>
    <xf numFmtId="1" fontId="48" fillId="0" borderId="40" xfId="0" applyNumberFormat="1" applyFont="1" applyBorder="1" applyAlignment="1">
      <alignment horizontal="center" vertical="center"/>
    </xf>
    <xf numFmtId="4" fontId="48" fillId="0" borderId="15" xfId="0" applyNumberFormat="1" applyFont="1" applyBorder="1" applyAlignment="1">
      <alignment horizontal="center" vertical="center"/>
    </xf>
    <xf numFmtId="4" fontId="48" fillId="0" borderId="4" xfId="0" applyNumberFormat="1" applyFont="1" applyBorder="1" applyAlignment="1">
      <alignment horizontal="center" vertical="center"/>
    </xf>
    <xf numFmtId="4" fontId="48" fillId="0" borderId="14" xfId="0" applyNumberFormat="1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4" fontId="47" fillId="0" borderId="40" xfId="0" applyNumberFormat="1" applyFont="1" applyBorder="1" applyAlignment="1">
      <alignment horizontal="center" vertical="center"/>
    </xf>
    <xf numFmtId="1" fontId="47" fillId="0" borderId="40" xfId="0" applyNumberFormat="1" applyFont="1" applyBorder="1" applyAlignment="1">
      <alignment horizontal="center" vertical="center"/>
    </xf>
    <xf numFmtId="0" fontId="13" fillId="0" borderId="0" xfId="0" applyFont="1"/>
    <xf numFmtId="3" fontId="9" fillId="0" borderId="0" xfId="0" applyNumberFormat="1" applyFont="1"/>
    <xf numFmtId="0" fontId="5" fillId="12" borderId="0" xfId="0" applyFont="1" applyFill="1" applyBorder="1"/>
    <xf numFmtId="3" fontId="48" fillId="0" borderId="42" xfId="0" applyNumberFormat="1" applyFont="1" applyBorder="1" applyAlignment="1">
      <alignment horizontal="center" vertical="center"/>
    </xf>
    <xf numFmtId="3" fontId="48" fillId="0" borderId="40" xfId="0" applyNumberFormat="1" applyFont="1" applyBorder="1" applyAlignment="1">
      <alignment horizontal="center" vertical="center"/>
    </xf>
    <xf numFmtId="0" fontId="48" fillId="0" borderId="58" xfId="0" applyFont="1" applyBorder="1" applyAlignment="1">
      <alignment horizontal="center" vertical="center"/>
    </xf>
    <xf numFmtId="0" fontId="48" fillId="0" borderId="59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3" fontId="48" fillId="0" borderId="4" xfId="0" applyNumberFormat="1" applyFont="1" applyBorder="1" applyAlignment="1">
      <alignment horizontal="center" vertical="center"/>
    </xf>
    <xf numFmtId="3" fontId="47" fillId="0" borderId="40" xfId="0" applyNumberFormat="1" applyFont="1" applyBorder="1" applyAlignment="1">
      <alignment horizontal="center" vertical="center"/>
    </xf>
    <xf numFmtId="3" fontId="48" fillId="0" borderId="59" xfId="0" applyNumberFormat="1" applyFont="1" applyBorder="1" applyAlignment="1">
      <alignment horizontal="center" vertical="center" wrapText="1"/>
    </xf>
    <xf numFmtId="3" fontId="48" fillId="0" borderId="40" xfId="0" applyNumberFormat="1" applyFont="1" applyBorder="1" applyAlignment="1">
      <alignment horizontal="center" vertical="center" wrapText="1"/>
    </xf>
    <xf numFmtId="3" fontId="48" fillId="0" borderId="15" xfId="0" applyNumberFormat="1" applyFont="1" applyBorder="1" applyAlignment="1">
      <alignment horizontal="center" vertical="center"/>
    </xf>
    <xf numFmtId="0" fontId="0" fillId="12" borderId="0" xfId="0" applyFill="1"/>
    <xf numFmtId="0" fontId="18" fillId="12" borderId="0" xfId="0" applyFont="1" applyFill="1"/>
    <xf numFmtId="0" fontId="18" fillId="12" borderId="0" xfId="0" applyFont="1" applyFill="1" applyAlignment="1"/>
    <xf numFmtId="0" fontId="9" fillId="9" borderId="29" xfId="0" applyFont="1" applyFill="1" applyBorder="1" applyAlignment="1">
      <alignment horizontal="center" vertical="center"/>
    </xf>
    <xf numFmtId="0" fontId="9" fillId="12" borderId="0" xfId="0" applyFont="1" applyFill="1"/>
    <xf numFmtId="0" fontId="5" fillId="12" borderId="0" xfId="0" applyFont="1" applyFill="1" applyAlignment="1">
      <alignment horizontal="center" vertical="center" wrapText="1"/>
    </xf>
    <xf numFmtId="3" fontId="9" fillId="0" borderId="20" xfId="0" applyNumberFormat="1" applyFont="1" applyBorder="1"/>
    <xf numFmtId="3" fontId="9" fillId="0" borderId="13" xfId="0" applyNumberFormat="1" applyFont="1" applyBorder="1"/>
    <xf numFmtId="3" fontId="9" fillId="0" borderId="16" xfId="0" applyNumberFormat="1" applyFont="1" applyBorder="1"/>
    <xf numFmtId="0" fontId="48" fillId="0" borderId="58" xfId="0" applyFont="1" applyBorder="1" applyAlignment="1">
      <alignment horizontal="justify" vertical="center" wrapText="1"/>
    </xf>
    <xf numFmtId="0" fontId="48" fillId="0" borderId="42" xfId="0" applyFont="1" applyBorder="1" applyAlignment="1">
      <alignment horizontal="justify" vertical="center" wrapText="1"/>
    </xf>
    <xf numFmtId="0" fontId="48" fillId="0" borderId="42" xfId="0" applyFont="1" applyBorder="1" applyAlignment="1">
      <alignment horizontal="justify" vertical="center"/>
    </xf>
    <xf numFmtId="0" fontId="5" fillId="12" borderId="0" xfId="0" applyFont="1" applyFill="1" applyBorder="1" applyAlignment="1">
      <alignment horizontal="center" vertical="center" wrapText="1"/>
    </xf>
    <xf numFmtId="3" fontId="49" fillId="7" borderId="62" xfId="0" applyNumberFormat="1" applyFont="1" applyFill="1" applyBorder="1" applyAlignment="1">
      <alignment horizontal="center"/>
    </xf>
    <xf numFmtId="0" fontId="48" fillId="0" borderId="40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0" borderId="59" xfId="0" applyFont="1" applyBorder="1" applyAlignment="1">
      <alignment horizontal="left" vertical="center" wrapText="1"/>
    </xf>
    <xf numFmtId="3" fontId="48" fillId="0" borderId="42" xfId="0" applyNumberFormat="1" applyFont="1" applyBorder="1" applyAlignment="1">
      <alignment horizontal="right" vertical="center"/>
    </xf>
    <xf numFmtId="3" fontId="48" fillId="0" borderId="40" xfId="0" applyNumberFormat="1" applyFont="1" applyBorder="1" applyAlignment="1">
      <alignment horizontal="right" vertical="center"/>
    </xf>
    <xf numFmtId="3" fontId="48" fillId="0" borderId="2" xfId="0" applyNumberFormat="1" applyFont="1" applyBorder="1" applyAlignment="1">
      <alignment horizontal="right" vertical="center"/>
    </xf>
    <xf numFmtId="3" fontId="48" fillId="0" borderId="54" xfId="0" applyNumberFormat="1" applyFont="1" applyBorder="1" applyAlignment="1">
      <alignment horizontal="right" vertical="center"/>
    </xf>
    <xf numFmtId="0" fontId="48" fillId="0" borderId="40" xfId="0" applyFont="1" applyBorder="1" applyAlignment="1">
      <alignment horizontal="left" vertical="center" wrapText="1"/>
    </xf>
    <xf numFmtId="0" fontId="48" fillId="0" borderId="42" xfId="0" applyFont="1" applyBorder="1" applyAlignment="1">
      <alignment horizontal="left" vertical="center" wrapText="1"/>
    </xf>
    <xf numFmtId="0" fontId="5" fillId="12" borderId="0" xfId="0" applyFont="1" applyFill="1"/>
    <xf numFmtId="0" fontId="7" fillId="12" borderId="0" xfId="0" applyFont="1" applyFill="1" applyBorder="1"/>
    <xf numFmtId="0" fontId="15" fillId="12" borderId="0" xfId="0" applyFont="1" applyFill="1" applyAlignment="1"/>
    <xf numFmtId="0" fontId="29" fillId="12" borderId="0" xfId="0" applyFont="1" applyFill="1" applyProtection="1"/>
    <xf numFmtId="0" fontId="14" fillId="12" borderId="0" xfId="0" applyFont="1" applyFill="1" applyBorder="1" applyAlignment="1">
      <alignment horizontal="center"/>
    </xf>
    <xf numFmtId="0" fontId="16" fillId="12" borderId="0" xfId="0" applyFont="1" applyFill="1" applyAlignment="1">
      <alignment horizontal="center" vertical="center" wrapText="1"/>
    </xf>
    <xf numFmtId="3" fontId="47" fillId="11" borderId="42" xfId="0" applyNumberFormat="1" applyFont="1" applyFill="1" applyBorder="1" applyAlignment="1">
      <alignment horizontal="center" vertical="center"/>
    </xf>
    <xf numFmtId="3" fontId="48" fillId="0" borderId="59" xfId="0" applyNumberFormat="1" applyFont="1" applyBorder="1" applyAlignment="1">
      <alignment horizontal="center" vertical="center"/>
    </xf>
    <xf numFmtId="0" fontId="9" fillId="13" borderId="0" xfId="0" applyFont="1" applyFill="1"/>
    <xf numFmtId="0" fontId="41" fillId="13" borderId="0" xfId="0" applyNumberFormat="1" applyFont="1" applyFill="1" applyAlignment="1" applyProtection="1">
      <protection locked="0"/>
    </xf>
    <xf numFmtId="3" fontId="36" fillId="0" borderId="104" xfId="0" applyNumberFormat="1" applyFont="1" applyFill="1" applyBorder="1" applyAlignment="1" applyProtection="1">
      <alignment horizontal="center" vertical="center"/>
    </xf>
    <xf numFmtId="3" fontId="36" fillId="0" borderId="20" xfId="0" applyNumberFormat="1" applyFont="1" applyFill="1" applyBorder="1" applyAlignment="1" applyProtection="1">
      <alignment horizontal="center" vertical="center"/>
    </xf>
    <xf numFmtId="3" fontId="36" fillId="0" borderId="7" xfId="0" applyNumberFormat="1" applyFont="1" applyFill="1" applyBorder="1" applyAlignment="1" applyProtection="1">
      <alignment horizontal="center" vertical="center"/>
    </xf>
    <xf numFmtId="3" fontId="36" fillId="0" borderId="105" xfId="0" applyNumberFormat="1" applyFont="1" applyFill="1" applyBorder="1" applyAlignment="1" applyProtection="1">
      <alignment horizontal="center" vertical="center"/>
    </xf>
    <xf numFmtId="0" fontId="36" fillId="0" borderId="103" xfId="0" applyNumberFormat="1" applyFont="1" applyFill="1" applyBorder="1" applyAlignment="1" applyProtection="1">
      <alignment horizontal="center" vertical="center" wrapText="1"/>
    </xf>
    <xf numFmtId="0" fontId="33" fillId="13" borderId="0" xfId="0" applyNumberFormat="1" applyFont="1" applyFill="1" applyAlignment="1" applyProtection="1"/>
    <xf numFmtId="3" fontId="5" fillId="9" borderId="15" xfId="3" applyNumberFormat="1" applyFont="1" applyFill="1" applyBorder="1" applyAlignment="1">
      <alignment horizontal="center" vertical="center"/>
    </xf>
    <xf numFmtId="3" fontId="5" fillId="9" borderId="4" xfId="3" applyNumberFormat="1" applyFont="1" applyFill="1" applyBorder="1" applyAlignment="1">
      <alignment horizontal="center" vertical="center"/>
    </xf>
    <xf numFmtId="3" fontId="5" fillId="9" borderId="14" xfId="3" applyNumberFormat="1" applyFont="1" applyFill="1" applyBorder="1" applyAlignment="1">
      <alignment horizontal="center" vertical="center"/>
    </xf>
    <xf numFmtId="0" fontId="18" fillId="14" borderId="0" xfId="0" applyFont="1" applyFill="1"/>
    <xf numFmtId="0" fontId="18" fillId="9" borderId="0" xfId="0" applyFont="1" applyFill="1" applyAlignment="1"/>
    <xf numFmtId="3" fontId="49" fillId="7" borderId="57" xfId="0" applyNumberFormat="1" applyFont="1" applyFill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/>
    </xf>
    <xf numFmtId="3" fontId="18" fillId="0" borderId="90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14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right" vertical="center" wrapText="1"/>
    </xf>
    <xf numFmtId="0" fontId="11" fillId="7" borderId="116" xfId="0" applyFont="1" applyFill="1" applyBorder="1" applyAlignment="1">
      <alignment horizontal="right" vertical="center" wrapText="1"/>
    </xf>
    <xf numFmtId="0" fontId="41" fillId="9" borderId="0" xfId="0" applyNumberFormat="1" applyFont="1" applyFill="1" applyBorder="1" applyAlignment="1" applyProtection="1">
      <alignment horizontal="center" vertical="center" wrapText="1"/>
    </xf>
    <xf numFmtId="0" fontId="35" fillId="6" borderId="117" xfId="0" applyNumberFormat="1" applyFont="1" applyFill="1" applyBorder="1" applyAlignment="1" applyProtection="1">
      <alignment horizontal="center" vertical="center" wrapText="1"/>
    </xf>
    <xf numFmtId="0" fontId="35" fillId="6" borderId="118" xfId="0" applyNumberFormat="1" applyFont="1" applyFill="1" applyBorder="1" applyAlignment="1" applyProtection="1">
      <alignment horizontal="center" vertical="center" wrapText="1"/>
    </xf>
    <xf numFmtId="0" fontId="35" fillId="6" borderId="119" xfId="0" applyNumberFormat="1" applyFont="1" applyFill="1" applyBorder="1" applyAlignment="1" applyProtection="1">
      <alignment horizontal="center" vertical="center" wrapText="1"/>
    </xf>
    <xf numFmtId="0" fontId="35" fillId="6" borderId="120" xfId="0" applyNumberFormat="1" applyFont="1" applyFill="1" applyBorder="1" applyAlignment="1" applyProtection="1">
      <alignment horizontal="center" vertical="center" wrapText="1"/>
    </xf>
    <xf numFmtId="0" fontId="35" fillId="6" borderId="121" xfId="0" applyNumberFormat="1" applyFont="1" applyFill="1" applyBorder="1" applyAlignment="1" applyProtection="1">
      <alignment horizontal="center" vertical="center" wrapText="1"/>
    </xf>
    <xf numFmtId="0" fontId="35" fillId="6" borderId="115" xfId="0" applyNumberFormat="1" applyFont="1" applyFill="1" applyBorder="1" applyAlignment="1" applyProtection="1">
      <alignment horizontal="center" vertical="center" wrapText="1"/>
    </xf>
    <xf numFmtId="0" fontId="35" fillId="6" borderId="122" xfId="0" applyNumberFormat="1" applyFont="1" applyFill="1" applyBorder="1" applyAlignment="1" applyProtection="1">
      <alignment horizontal="center" vertical="center" wrapText="1"/>
    </xf>
    <xf numFmtId="0" fontId="35" fillId="6" borderId="123" xfId="0" applyNumberFormat="1" applyFont="1" applyFill="1" applyBorder="1" applyAlignment="1" applyProtection="1">
      <alignment horizontal="center" vertical="center" wrapText="1"/>
    </xf>
    <xf numFmtId="0" fontId="35" fillId="6" borderId="124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right"/>
      <protection hidden="1"/>
    </xf>
    <xf numFmtId="0" fontId="46" fillId="9" borderId="0" xfId="0" applyNumberFormat="1" applyFont="1" applyFill="1" applyBorder="1" applyAlignment="1" applyProtection="1">
      <alignment horizontal="center" vertical="center"/>
      <protection locked="0"/>
    </xf>
    <xf numFmtId="0" fontId="35" fillId="7" borderId="121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5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6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7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8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9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17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08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17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08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91" xfId="0" applyFont="1" applyFill="1" applyBorder="1" applyAlignment="1">
      <alignment horizontal="right"/>
    </xf>
    <xf numFmtId="0" fontId="9" fillId="8" borderId="8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9" fillId="0" borderId="94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9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92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88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8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8" borderId="47" xfId="0" applyFont="1" applyFill="1" applyBorder="1" applyAlignment="1">
      <alignment horizontal="left" vertical="center"/>
    </xf>
    <xf numFmtId="0" fontId="9" fillId="8" borderId="42" xfId="0" applyFont="1" applyFill="1" applyBorder="1" applyAlignment="1">
      <alignment horizontal="left" vertical="center"/>
    </xf>
    <xf numFmtId="0" fontId="9" fillId="0" borderId="9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8" borderId="89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 wrapText="1"/>
    </xf>
    <xf numFmtId="0" fontId="13" fillId="7" borderId="9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65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right"/>
    </xf>
    <xf numFmtId="3" fontId="11" fillId="7" borderId="5" xfId="0" applyNumberFormat="1" applyFont="1" applyFill="1" applyBorder="1" applyAlignment="1">
      <alignment horizontal="right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30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3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6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2" xfId="0" applyFont="1" applyFill="1" applyBorder="1" applyAlignment="1">
      <alignment horizontal="center" vertical="center" wrapText="1"/>
    </xf>
    <xf numFmtId="0" fontId="15" fillId="7" borderId="95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5" fillId="7" borderId="84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9" borderId="45" xfId="3" applyFont="1" applyFill="1" applyBorder="1" applyAlignment="1">
      <alignment horizontal="center" vertical="center" wrapText="1"/>
    </xf>
    <xf numFmtId="0" fontId="15" fillId="9" borderId="74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5" fillId="9" borderId="49" xfId="3" applyFont="1" applyFill="1" applyBorder="1" applyAlignment="1">
      <alignment horizontal="center" vertical="center" wrapText="1"/>
    </xf>
    <xf numFmtId="0" fontId="15" fillId="9" borderId="16" xfId="3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2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9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8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Border="1" applyAlignment="1">
      <alignment horizontal="center" vertical="center" wrapText="1"/>
    </xf>
    <xf numFmtId="0" fontId="15" fillId="3" borderId="94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2" fillId="7" borderId="48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9" fillId="7" borderId="93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13" fillId="7" borderId="92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14" fillId="7" borderId="62" xfId="0" applyFont="1" applyFill="1" applyBorder="1" applyAlignment="1">
      <alignment horizontal="right"/>
    </xf>
    <xf numFmtId="0" fontId="14" fillId="7" borderId="63" xfId="0" applyFont="1" applyFill="1" applyBorder="1" applyAlignment="1">
      <alignment horizontal="right"/>
    </xf>
    <xf numFmtId="0" fontId="14" fillId="7" borderId="59" xfId="0" applyFont="1" applyFill="1" applyBorder="1" applyAlignment="1">
      <alignment horizontal="right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84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90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wrapText="1" shrinkToFit="1"/>
    </xf>
    <xf numFmtId="0" fontId="14" fillId="7" borderId="98" xfId="0" applyFont="1" applyFill="1" applyBorder="1" applyAlignment="1">
      <alignment horizontal="center" wrapText="1" shrinkToFit="1"/>
    </xf>
    <xf numFmtId="0" fontId="14" fillId="7" borderId="84" xfId="0" applyFont="1" applyFill="1" applyBorder="1" applyAlignment="1">
      <alignment horizontal="center" vertical="center" wrapText="1" shrinkToFit="1"/>
    </xf>
    <xf numFmtId="0" fontId="14" fillId="7" borderId="39" xfId="0" applyFont="1" applyFill="1" applyBorder="1" applyAlignment="1">
      <alignment horizontal="center" vertical="center" wrapText="1" shrinkToFit="1"/>
    </xf>
    <xf numFmtId="0" fontId="14" fillId="7" borderId="77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9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28" fillId="7" borderId="63" xfId="0" applyFont="1" applyFill="1" applyBorder="1" applyAlignment="1" applyProtection="1">
      <alignment horizontal="center" vertical="center"/>
    </xf>
    <xf numFmtId="0" fontId="29" fillId="0" borderId="50" xfId="0" applyFont="1" applyFill="1" applyBorder="1" applyAlignment="1" applyProtection="1">
      <alignment horizontal="center" vertical="center"/>
    </xf>
    <xf numFmtId="0" fontId="29" fillId="0" borderId="52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/>
    </xf>
    <xf numFmtId="0" fontId="29" fillId="0" borderId="65" xfId="0" applyFont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3" fontId="29" fillId="0" borderId="65" xfId="0" applyNumberFormat="1" applyFont="1" applyFill="1" applyBorder="1" applyAlignment="1" applyProtection="1">
      <alignment horizontal="center" vertical="center"/>
      <protection locked="0"/>
    </xf>
    <xf numFmtId="3" fontId="29" fillId="0" borderId="19" xfId="0" applyNumberFormat="1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center" vertical="center"/>
      <protection locked="0"/>
    </xf>
    <xf numFmtId="49" fontId="29" fillId="0" borderId="65" xfId="0" applyNumberFormat="1" applyFont="1" applyFill="1" applyBorder="1" applyAlignment="1" applyProtection="1">
      <alignment horizontal="center" vertical="center"/>
      <protection locked="0"/>
    </xf>
    <xf numFmtId="49" fontId="29" fillId="0" borderId="19" xfId="0" applyNumberFormat="1" applyFont="1" applyFill="1" applyBorder="1" applyAlignment="1" applyProtection="1">
      <alignment horizontal="center" vertical="center"/>
      <protection locked="0"/>
    </xf>
    <xf numFmtId="49" fontId="29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28" fillId="7" borderId="50" xfId="0" applyFont="1" applyFill="1" applyBorder="1" applyAlignment="1" applyProtection="1">
      <alignment horizontal="center" vertical="center" wrapText="1"/>
    </xf>
    <xf numFmtId="0" fontId="28" fillId="7" borderId="11" xfId="0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 wrapText="1"/>
    </xf>
    <xf numFmtId="49" fontId="15" fillId="7" borderId="5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/>
    </xf>
    <xf numFmtId="49" fontId="15" fillId="7" borderId="5" xfId="0" applyNumberFormat="1" applyFont="1" applyFill="1" applyBorder="1" applyAlignment="1" applyProtection="1">
      <alignment horizontal="center" vertical="center"/>
    </xf>
    <xf numFmtId="49" fontId="15" fillId="7" borderId="71" xfId="0" applyNumberFormat="1" applyFont="1" applyFill="1" applyBorder="1" applyAlignment="1" applyProtection="1">
      <alignment horizontal="center" vertical="center" wrapText="1"/>
    </xf>
    <xf numFmtId="49" fontId="15" fillId="7" borderId="63" xfId="0" applyNumberFormat="1" applyFont="1" applyFill="1" applyBorder="1" applyAlignment="1" applyProtection="1">
      <alignment horizontal="center" vertical="center"/>
    </xf>
    <xf numFmtId="49" fontId="15" fillId="7" borderId="55" xfId="0" applyNumberFormat="1" applyFont="1" applyFill="1" applyBorder="1" applyAlignment="1" applyProtection="1">
      <alignment horizontal="center" vertical="center"/>
    </xf>
    <xf numFmtId="49" fontId="15" fillId="7" borderId="90" xfId="0" applyNumberFormat="1" applyFont="1" applyFill="1" applyBorder="1" applyAlignment="1" applyProtection="1">
      <alignment horizontal="center" vertical="center" wrapText="1"/>
    </xf>
    <xf numFmtId="49" fontId="15" fillId="7" borderId="21" xfId="0" applyNumberFormat="1" applyFont="1" applyFill="1" applyBorder="1" applyAlignment="1" applyProtection="1">
      <alignment horizontal="center" vertical="center" wrapText="1"/>
    </xf>
    <xf numFmtId="0" fontId="15" fillId="7" borderId="94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4" xfId="0" applyNumberFormat="1" applyFont="1" applyFill="1" applyBorder="1" applyAlignment="1" applyProtection="1">
      <alignment horizontal="center" vertical="center" wrapText="1"/>
    </xf>
    <xf numFmtId="49" fontId="15" fillId="7" borderId="39" xfId="0" applyNumberFormat="1" applyFont="1" applyFill="1" applyBorder="1" applyAlignment="1" applyProtection="1">
      <alignment horizontal="center" vertical="center" wrapText="1"/>
    </xf>
  </cellXfs>
  <cellStyles count="6">
    <cellStyle name="Comma 2" xfId="1"/>
    <cellStyle name="Excel Built-in Normal" xfId="2"/>
    <cellStyle name="Normal" xfId="0" builtinId="0"/>
    <cellStyle name="Normal 2" xfId="3"/>
    <cellStyle name="Normal 3" xfId="4"/>
    <cellStyle name="Percent" xfId="5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22</xdr:row>
      <xdr:rowOff>171450</xdr:rowOff>
    </xdr:to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14999847407452621"/>
  </sheetPr>
  <dimension ref="A1:G142"/>
  <sheetViews>
    <sheetView showGridLines="0" zoomScaleNormal="100" workbookViewId="0">
      <selection activeCell="E140" sqref="E140:E141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49" t="s">
        <v>575</v>
      </c>
    </row>
    <row r="2" spans="1:7" ht="18" customHeight="1" x14ac:dyDescent="0.2">
      <c r="B2" s="794" t="s">
        <v>758</v>
      </c>
      <c r="C2" s="794"/>
      <c r="D2" s="794"/>
      <c r="E2" s="794"/>
      <c r="F2" s="794"/>
      <c r="G2" s="80"/>
    </row>
    <row r="3" spans="1:7" ht="16.5" customHeight="1" thickBot="1" x14ac:dyDescent="0.25">
      <c r="E3" s="9"/>
      <c r="F3" s="701" t="s">
        <v>197</v>
      </c>
    </row>
    <row r="4" spans="1:7" ht="48" customHeight="1" x14ac:dyDescent="0.2">
      <c r="B4" s="568" t="s">
        <v>256</v>
      </c>
      <c r="C4" s="569" t="s">
        <v>257</v>
      </c>
      <c r="D4" s="570" t="s">
        <v>40</v>
      </c>
      <c r="E4" s="570" t="s">
        <v>720</v>
      </c>
      <c r="F4" s="571" t="s">
        <v>816</v>
      </c>
    </row>
    <row r="5" spans="1:7" ht="12.75" customHeight="1" thickBot="1" x14ac:dyDescent="0.25">
      <c r="B5" s="35">
        <v>1</v>
      </c>
      <c r="C5" s="28">
        <v>2</v>
      </c>
      <c r="D5" s="27">
        <v>3</v>
      </c>
      <c r="E5" s="36">
        <v>4</v>
      </c>
      <c r="F5" s="37">
        <v>5</v>
      </c>
    </row>
    <row r="6" spans="1:7" ht="20.100000000000001" customHeight="1" x14ac:dyDescent="0.2">
      <c r="B6" s="572"/>
      <c r="C6" s="19" t="s">
        <v>91</v>
      </c>
      <c r="D6" s="18"/>
      <c r="E6" s="38"/>
      <c r="F6" s="39"/>
    </row>
    <row r="7" spans="1:7" ht="20.100000000000001" customHeight="1" x14ac:dyDescent="0.2">
      <c r="A7" s="47"/>
      <c r="B7" s="573" t="s">
        <v>791</v>
      </c>
      <c r="C7" s="19" t="s">
        <v>406</v>
      </c>
      <c r="D7" s="20" t="s">
        <v>281</v>
      </c>
      <c r="E7" s="40"/>
      <c r="F7" s="41"/>
    </row>
    <row r="8" spans="1:7" ht="20.100000000000001" customHeight="1" x14ac:dyDescent="0.2">
      <c r="A8" s="47"/>
      <c r="B8" s="795"/>
      <c r="C8" s="21" t="s">
        <v>407</v>
      </c>
      <c r="D8" s="793" t="s">
        <v>282</v>
      </c>
      <c r="E8" s="789">
        <v>1198</v>
      </c>
      <c r="F8" s="791">
        <v>1122</v>
      </c>
    </row>
    <row r="9" spans="1:7" ht="20.100000000000001" customHeight="1" x14ac:dyDescent="0.2">
      <c r="A9" s="47"/>
      <c r="B9" s="795"/>
      <c r="C9" s="22" t="s">
        <v>408</v>
      </c>
      <c r="D9" s="793"/>
      <c r="E9" s="790"/>
      <c r="F9" s="792"/>
    </row>
    <row r="10" spans="1:7" ht="20.100000000000001" customHeight="1" x14ac:dyDescent="0.2">
      <c r="A10" s="47"/>
      <c r="B10" s="795" t="s">
        <v>792</v>
      </c>
      <c r="C10" s="23" t="s">
        <v>409</v>
      </c>
      <c r="D10" s="793" t="s">
        <v>283</v>
      </c>
      <c r="E10" s="789">
        <v>477</v>
      </c>
      <c r="F10" s="791">
        <v>477</v>
      </c>
    </row>
    <row r="11" spans="1:7" ht="20.100000000000001" customHeight="1" x14ac:dyDescent="0.2">
      <c r="A11" s="47"/>
      <c r="B11" s="795"/>
      <c r="C11" s="24" t="s">
        <v>410</v>
      </c>
      <c r="D11" s="793"/>
      <c r="E11" s="790"/>
      <c r="F11" s="792"/>
    </row>
    <row r="12" spans="1:7" ht="20.100000000000001" customHeight="1" x14ac:dyDescent="0.2">
      <c r="A12" s="47"/>
      <c r="B12" s="573" t="s">
        <v>793</v>
      </c>
      <c r="C12" s="25" t="s">
        <v>135</v>
      </c>
      <c r="D12" s="20" t="s">
        <v>284</v>
      </c>
      <c r="E12" s="40"/>
      <c r="F12" s="41"/>
    </row>
    <row r="13" spans="1:7" ht="25.5" customHeight="1" x14ac:dyDescent="0.2">
      <c r="A13" s="47"/>
      <c r="B13" s="573" t="s">
        <v>411</v>
      </c>
      <c r="C13" s="25" t="s">
        <v>412</v>
      </c>
      <c r="D13" s="20" t="s">
        <v>285</v>
      </c>
      <c r="E13" s="40"/>
      <c r="F13" s="41"/>
    </row>
    <row r="14" spans="1:7" ht="20.100000000000001" customHeight="1" x14ac:dyDescent="0.2">
      <c r="A14" s="47"/>
      <c r="B14" s="573" t="s">
        <v>794</v>
      </c>
      <c r="C14" s="25" t="s">
        <v>413</v>
      </c>
      <c r="D14" s="20" t="s">
        <v>286</v>
      </c>
      <c r="E14" s="40"/>
      <c r="F14" s="41"/>
    </row>
    <row r="15" spans="1:7" ht="25.5" customHeight="1" x14ac:dyDescent="0.2">
      <c r="A15" s="47"/>
      <c r="B15" s="573" t="s">
        <v>414</v>
      </c>
      <c r="C15" s="25" t="s">
        <v>415</v>
      </c>
      <c r="D15" s="20" t="s">
        <v>287</v>
      </c>
      <c r="E15" s="40"/>
      <c r="F15" s="41"/>
    </row>
    <row r="16" spans="1:7" ht="20.100000000000001" customHeight="1" x14ac:dyDescent="0.2">
      <c r="A16" s="47"/>
      <c r="B16" s="573" t="s">
        <v>795</v>
      </c>
      <c r="C16" s="25" t="s">
        <v>416</v>
      </c>
      <c r="D16" s="20" t="s">
        <v>288</v>
      </c>
      <c r="E16" s="40"/>
      <c r="F16" s="41"/>
    </row>
    <row r="17" spans="1:6" ht="20.100000000000001" customHeight="1" x14ac:dyDescent="0.2">
      <c r="A17" s="47"/>
      <c r="B17" s="795" t="s">
        <v>796</v>
      </c>
      <c r="C17" s="23" t="s">
        <v>417</v>
      </c>
      <c r="D17" s="793" t="s">
        <v>289</v>
      </c>
      <c r="E17" s="789">
        <v>721</v>
      </c>
      <c r="F17" s="791">
        <v>645</v>
      </c>
    </row>
    <row r="18" spans="1:6" ht="20.100000000000001" customHeight="1" x14ac:dyDescent="0.2">
      <c r="A18" s="47"/>
      <c r="B18" s="795"/>
      <c r="C18" s="24" t="s">
        <v>418</v>
      </c>
      <c r="D18" s="793"/>
      <c r="E18" s="790"/>
      <c r="F18" s="792"/>
    </row>
    <row r="19" spans="1:6" ht="20.100000000000001" customHeight="1" x14ac:dyDescent="0.2">
      <c r="A19" s="47"/>
      <c r="B19" s="573" t="s">
        <v>419</v>
      </c>
      <c r="C19" s="25" t="s">
        <v>420</v>
      </c>
      <c r="D19" s="20" t="s">
        <v>290</v>
      </c>
      <c r="E19" s="40"/>
      <c r="F19" s="41"/>
    </row>
    <row r="20" spans="1:6" ht="20.100000000000001" customHeight="1" x14ac:dyDescent="0.2">
      <c r="B20" s="574" t="s">
        <v>797</v>
      </c>
      <c r="C20" s="25" t="s">
        <v>421</v>
      </c>
      <c r="D20" s="20" t="s">
        <v>291</v>
      </c>
      <c r="E20" s="40"/>
      <c r="F20" s="41"/>
    </row>
    <row r="21" spans="1:6" ht="20.100000000000001" customHeight="1" x14ac:dyDescent="0.2">
      <c r="B21" s="574" t="s">
        <v>798</v>
      </c>
      <c r="C21" s="25" t="s">
        <v>422</v>
      </c>
      <c r="D21" s="20" t="s">
        <v>292</v>
      </c>
      <c r="E21" s="40"/>
      <c r="F21" s="41"/>
    </row>
    <row r="22" spans="1:6" ht="25.5" customHeight="1" x14ac:dyDescent="0.2">
      <c r="B22" s="574" t="s">
        <v>423</v>
      </c>
      <c r="C22" s="25" t="s">
        <v>424</v>
      </c>
      <c r="D22" s="20" t="s">
        <v>293</v>
      </c>
      <c r="E22" s="40"/>
      <c r="F22" s="41"/>
    </row>
    <row r="23" spans="1:6" ht="25.5" customHeight="1" x14ac:dyDescent="0.2">
      <c r="B23" s="574" t="s">
        <v>425</v>
      </c>
      <c r="C23" s="25" t="s">
        <v>799</v>
      </c>
      <c r="D23" s="20" t="s">
        <v>294</v>
      </c>
      <c r="E23" s="40"/>
      <c r="F23" s="41"/>
    </row>
    <row r="24" spans="1:6" ht="25.5" customHeight="1" x14ac:dyDescent="0.2">
      <c r="B24" s="574" t="s">
        <v>426</v>
      </c>
      <c r="C24" s="25" t="s">
        <v>427</v>
      </c>
      <c r="D24" s="20" t="s">
        <v>295</v>
      </c>
      <c r="E24" s="40"/>
      <c r="F24" s="41"/>
    </row>
    <row r="25" spans="1:6" ht="25.5" customHeight="1" x14ac:dyDescent="0.2">
      <c r="B25" s="574" t="s">
        <v>426</v>
      </c>
      <c r="C25" s="25" t="s">
        <v>428</v>
      </c>
      <c r="D25" s="20" t="s">
        <v>296</v>
      </c>
      <c r="E25" s="40"/>
      <c r="F25" s="41"/>
    </row>
    <row r="26" spans="1:6" ht="20.100000000000001" customHeight="1" x14ac:dyDescent="0.2">
      <c r="A26" s="47"/>
      <c r="B26" s="573" t="s">
        <v>800</v>
      </c>
      <c r="C26" s="25" t="s">
        <v>429</v>
      </c>
      <c r="D26" s="20" t="s">
        <v>297</v>
      </c>
      <c r="E26" s="40"/>
      <c r="F26" s="41"/>
    </row>
    <row r="27" spans="1:6" ht="25.5" customHeight="1" x14ac:dyDescent="0.2">
      <c r="A27" s="47"/>
      <c r="B27" s="795" t="s">
        <v>430</v>
      </c>
      <c r="C27" s="23" t="s">
        <v>431</v>
      </c>
      <c r="D27" s="793" t="s">
        <v>298</v>
      </c>
      <c r="E27" s="789"/>
      <c r="F27" s="791"/>
    </row>
    <row r="28" spans="1:6" ht="22.5" customHeight="1" x14ac:dyDescent="0.2">
      <c r="A28" s="47"/>
      <c r="B28" s="795"/>
      <c r="C28" s="24" t="s">
        <v>432</v>
      </c>
      <c r="D28" s="793"/>
      <c r="E28" s="790"/>
      <c r="F28" s="792"/>
    </row>
    <row r="29" spans="1:6" ht="25.5" customHeight="1" x14ac:dyDescent="0.2">
      <c r="A29" s="47"/>
      <c r="B29" s="573" t="s">
        <v>433</v>
      </c>
      <c r="C29" s="25" t="s">
        <v>782</v>
      </c>
      <c r="D29" s="20" t="s">
        <v>299</v>
      </c>
      <c r="E29" s="40"/>
      <c r="F29" s="41"/>
    </row>
    <row r="30" spans="1:6" ht="25.5" customHeight="1" x14ac:dyDescent="0.2">
      <c r="B30" s="574" t="s">
        <v>434</v>
      </c>
      <c r="C30" s="25" t="s">
        <v>435</v>
      </c>
      <c r="D30" s="20" t="s">
        <v>300</v>
      </c>
      <c r="E30" s="40"/>
      <c r="F30" s="41"/>
    </row>
    <row r="31" spans="1:6" ht="35.25" customHeight="1" x14ac:dyDescent="0.2">
      <c r="B31" s="574" t="s">
        <v>436</v>
      </c>
      <c r="C31" s="25" t="s">
        <v>437</v>
      </c>
      <c r="D31" s="20" t="s">
        <v>301</v>
      </c>
      <c r="E31" s="40"/>
      <c r="F31" s="41"/>
    </row>
    <row r="32" spans="1:6" ht="35.25" customHeight="1" x14ac:dyDescent="0.2">
      <c r="B32" s="574" t="s">
        <v>438</v>
      </c>
      <c r="C32" s="25" t="s">
        <v>783</v>
      </c>
      <c r="D32" s="20" t="s">
        <v>302</v>
      </c>
      <c r="E32" s="40"/>
      <c r="F32" s="41"/>
    </row>
    <row r="33" spans="1:6" ht="25.5" customHeight="1" x14ac:dyDescent="0.2">
      <c r="B33" s="574" t="s">
        <v>439</v>
      </c>
      <c r="C33" s="25" t="s">
        <v>440</v>
      </c>
      <c r="D33" s="20" t="s">
        <v>303</v>
      </c>
      <c r="E33" s="40"/>
      <c r="F33" s="41"/>
    </row>
    <row r="34" spans="1:6" ht="25.5" customHeight="1" x14ac:dyDescent="0.2">
      <c r="B34" s="574" t="s">
        <v>439</v>
      </c>
      <c r="C34" s="25" t="s">
        <v>441</v>
      </c>
      <c r="D34" s="20" t="s">
        <v>304</v>
      </c>
      <c r="E34" s="40"/>
      <c r="F34" s="41"/>
    </row>
    <row r="35" spans="1:6" ht="37.5" customHeight="1" x14ac:dyDescent="0.2">
      <c r="B35" s="574" t="s">
        <v>801</v>
      </c>
      <c r="C35" s="25" t="s">
        <v>784</v>
      </c>
      <c r="D35" s="20" t="s">
        <v>305</v>
      </c>
      <c r="E35" s="40"/>
      <c r="F35" s="41"/>
    </row>
    <row r="36" spans="1:6" ht="25.5" customHeight="1" x14ac:dyDescent="0.2">
      <c r="B36" s="574" t="s">
        <v>802</v>
      </c>
      <c r="C36" s="25" t="s">
        <v>442</v>
      </c>
      <c r="D36" s="20" t="s">
        <v>306</v>
      </c>
      <c r="E36" s="40"/>
      <c r="F36" s="41"/>
    </row>
    <row r="37" spans="1:6" ht="25.5" customHeight="1" x14ac:dyDescent="0.2">
      <c r="B37" s="574" t="s">
        <v>443</v>
      </c>
      <c r="C37" s="25" t="s">
        <v>444</v>
      </c>
      <c r="D37" s="20" t="s">
        <v>307</v>
      </c>
      <c r="E37" s="40"/>
      <c r="F37" s="41"/>
    </row>
    <row r="38" spans="1:6" ht="25.5" customHeight="1" x14ac:dyDescent="0.2">
      <c r="B38" s="574" t="s">
        <v>445</v>
      </c>
      <c r="C38" s="25" t="s">
        <v>446</v>
      </c>
      <c r="D38" s="20" t="s">
        <v>308</v>
      </c>
      <c r="E38" s="40"/>
      <c r="F38" s="41"/>
    </row>
    <row r="39" spans="1:6" ht="20.100000000000001" customHeight="1" x14ac:dyDescent="0.2">
      <c r="A39" s="47"/>
      <c r="B39" s="573">
        <v>288</v>
      </c>
      <c r="C39" s="19" t="s">
        <v>447</v>
      </c>
      <c r="D39" s="20" t="s">
        <v>309</v>
      </c>
      <c r="E39" s="40"/>
      <c r="F39" s="41"/>
    </row>
    <row r="40" spans="1:6" ht="20.100000000000001" customHeight="1" x14ac:dyDescent="0.2">
      <c r="A40" s="47"/>
      <c r="B40" s="795"/>
      <c r="C40" s="21" t="s">
        <v>448</v>
      </c>
      <c r="D40" s="793" t="s">
        <v>310</v>
      </c>
      <c r="E40" s="789">
        <v>1661</v>
      </c>
      <c r="F40" s="791">
        <v>1275</v>
      </c>
    </row>
    <row r="41" spans="1:6" ht="19.5" customHeight="1" x14ac:dyDescent="0.2">
      <c r="A41" s="47"/>
      <c r="B41" s="795"/>
      <c r="C41" s="22" t="s">
        <v>449</v>
      </c>
      <c r="D41" s="793"/>
      <c r="E41" s="790"/>
      <c r="F41" s="792"/>
    </row>
    <row r="42" spans="1:6" ht="25.5" customHeight="1" x14ac:dyDescent="0.2">
      <c r="B42" s="574" t="s">
        <v>450</v>
      </c>
      <c r="C42" s="25" t="s">
        <v>451</v>
      </c>
      <c r="D42" s="20" t="s">
        <v>311</v>
      </c>
      <c r="E42" s="40">
        <v>0</v>
      </c>
      <c r="F42" s="41">
        <v>7</v>
      </c>
    </row>
    <row r="43" spans="1:6" ht="20.100000000000001" customHeight="1" x14ac:dyDescent="0.2">
      <c r="B43" s="574">
        <v>10</v>
      </c>
      <c r="C43" s="25" t="s">
        <v>452</v>
      </c>
      <c r="D43" s="20" t="s">
        <v>312</v>
      </c>
      <c r="E43" s="40"/>
      <c r="F43" s="41"/>
    </row>
    <row r="44" spans="1:6" ht="20.100000000000001" customHeight="1" x14ac:dyDescent="0.2">
      <c r="B44" s="574" t="s">
        <v>453</v>
      </c>
      <c r="C44" s="25" t="s">
        <v>454</v>
      </c>
      <c r="D44" s="20" t="s">
        <v>313</v>
      </c>
      <c r="E44" s="40"/>
      <c r="F44" s="41"/>
    </row>
    <row r="45" spans="1:6" ht="20.100000000000001" customHeight="1" x14ac:dyDescent="0.2">
      <c r="B45" s="574">
        <v>13</v>
      </c>
      <c r="C45" s="25" t="s">
        <v>455</v>
      </c>
      <c r="D45" s="20" t="s">
        <v>314</v>
      </c>
      <c r="E45" s="40"/>
      <c r="F45" s="41"/>
    </row>
    <row r="46" spans="1:6" ht="20.100000000000001" customHeight="1" x14ac:dyDescent="0.2">
      <c r="B46" s="574" t="s">
        <v>456</v>
      </c>
      <c r="C46" s="25" t="s">
        <v>457</v>
      </c>
      <c r="D46" s="20" t="s">
        <v>315</v>
      </c>
      <c r="E46" s="40"/>
      <c r="F46" s="41"/>
    </row>
    <row r="47" spans="1:6" ht="20.100000000000001" customHeight="1" x14ac:dyDescent="0.2">
      <c r="B47" s="574" t="s">
        <v>458</v>
      </c>
      <c r="C47" s="25" t="s">
        <v>459</v>
      </c>
      <c r="D47" s="20" t="s">
        <v>316</v>
      </c>
      <c r="E47" s="40"/>
      <c r="F47" s="41"/>
    </row>
    <row r="48" spans="1:6" ht="25.5" customHeight="1" x14ac:dyDescent="0.2">
      <c r="A48" s="47"/>
      <c r="B48" s="573">
        <v>14</v>
      </c>
      <c r="C48" s="25" t="s">
        <v>460</v>
      </c>
      <c r="D48" s="20" t="s">
        <v>317</v>
      </c>
      <c r="E48" s="40"/>
      <c r="F48" s="41"/>
    </row>
    <row r="49" spans="1:6" ht="20.100000000000001" customHeight="1" x14ac:dyDescent="0.2">
      <c r="A49" s="47"/>
      <c r="B49" s="795">
        <v>20</v>
      </c>
      <c r="C49" s="23" t="s">
        <v>461</v>
      </c>
      <c r="D49" s="793" t="s">
        <v>318</v>
      </c>
      <c r="E49" s="789">
        <v>466</v>
      </c>
      <c r="F49" s="791">
        <v>886</v>
      </c>
    </row>
    <row r="50" spans="1:6" ht="20.100000000000001" customHeight="1" x14ac:dyDescent="0.2">
      <c r="A50" s="47"/>
      <c r="B50" s="795"/>
      <c r="C50" s="24" t="s">
        <v>462</v>
      </c>
      <c r="D50" s="793"/>
      <c r="E50" s="790"/>
      <c r="F50" s="792"/>
    </row>
    <row r="51" spans="1:6" ht="20.100000000000001" customHeight="1" x14ac:dyDescent="0.2">
      <c r="A51" s="47"/>
      <c r="B51" s="573">
        <v>204</v>
      </c>
      <c r="C51" s="25" t="s">
        <v>463</v>
      </c>
      <c r="D51" s="20" t="s">
        <v>319</v>
      </c>
      <c r="E51" s="40"/>
      <c r="F51" s="41"/>
    </row>
    <row r="52" spans="1:6" ht="20.100000000000001" customHeight="1" x14ac:dyDescent="0.2">
      <c r="A52" s="47"/>
      <c r="B52" s="573">
        <v>205</v>
      </c>
      <c r="C52" s="25" t="s">
        <v>464</v>
      </c>
      <c r="D52" s="20" t="s">
        <v>320</v>
      </c>
      <c r="E52" s="40"/>
      <c r="F52" s="41"/>
    </row>
    <row r="53" spans="1:6" ht="25.5" customHeight="1" x14ac:dyDescent="0.2">
      <c r="A53" s="47"/>
      <c r="B53" s="573" t="s">
        <v>465</v>
      </c>
      <c r="C53" s="25" t="s">
        <v>466</v>
      </c>
      <c r="D53" s="20" t="s">
        <v>321</v>
      </c>
      <c r="E53" s="40"/>
      <c r="F53" s="41"/>
    </row>
    <row r="54" spans="1:6" ht="25.5" customHeight="1" x14ac:dyDescent="0.2">
      <c r="A54" s="47"/>
      <c r="B54" s="573" t="s">
        <v>467</v>
      </c>
      <c r="C54" s="25" t="s">
        <v>468</v>
      </c>
      <c r="D54" s="20" t="s">
        <v>322</v>
      </c>
      <c r="E54" s="40"/>
      <c r="F54" s="41"/>
    </row>
    <row r="55" spans="1:6" ht="20.100000000000001" customHeight="1" x14ac:dyDescent="0.2">
      <c r="A55" s="47"/>
      <c r="B55" s="573">
        <v>206</v>
      </c>
      <c r="C55" s="25" t="s">
        <v>469</v>
      </c>
      <c r="D55" s="20" t="s">
        <v>323</v>
      </c>
      <c r="E55" s="40"/>
      <c r="F55" s="41"/>
    </row>
    <row r="56" spans="1:6" ht="20.100000000000001" customHeight="1" x14ac:dyDescent="0.2">
      <c r="A56" s="47"/>
      <c r="B56" s="795" t="s">
        <v>470</v>
      </c>
      <c r="C56" s="23" t="s">
        <v>471</v>
      </c>
      <c r="D56" s="793" t="s">
        <v>324</v>
      </c>
      <c r="E56" s="789">
        <v>10</v>
      </c>
      <c r="F56" s="791">
        <v>48</v>
      </c>
    </row>
    <row r="57" spans="1:6" ht="20.100000000000001" customHeight="1" x14ac:dyDescent="0.2">
      <c r="A57" s="47"/>
      <c r="B57" s="795"/>
      <c r="C57" s="24" t="s">
        <v>472</v>
      </c>
      <c r="D57" s="793"/>
      <c r="E57" s="790"/>
      <c r="F57" s="792"/>
    </row>
    <row r="58" spans="1:6" ht="23.25" customHeight="1" x14ac:dyDescent="0.2">
      <c r="B58" s="574" t="s">
        <v>473</v>
      </c>
      <c r="C58" s="25" t="s">
        <v>474</v>
      </c>
      <c r="D58" s="20" t="s">
        <v>325</v>
      </c>
      <c r="E58" s="40"/>
      <c r="F58" s="41"/>
    </row>
    <row r="59" spans="1:6" ht="20.100000000000001" customHeight="1" x14ac:dyDescent="0.2">
      <c r="B59" s="574">
        <v>223</v>
      </c>
      <c r="C59" s="25" t="s">
        <v>475</v>
      </c>
      <c r="D59" s="20" t="s">
        <v>326</v>
      </c>
      <c r="E59" s="40"/>
      <c r="F59" s="41"/>
    </row>
    <row r="60" spans="1:6" ht="25.5" customHeight="1" x14ac:dyDescent="0.2">
      <c r="A60" s="47"/>
      <c r="B60" s="573">
        <v>224</v>
      </c>
      <c r="C60" s="25" t="s">
        <v>476</v>
      </c>
      <c r="D60" s="20" t="s">
        <v>327</v>
      </c>
      <c r="E60" s="40"/>
      <c r="F60" s="41"/>
    </row>
    <row r="61" spans="1:6" ht="20.100000000000001" customHeight="1" x14ac:dyDescent="0.2">
      <c r="A61" s="47"/>
      <c r="B61" s="795">
        <v>23</v>
      </c>
      <c r="C61" s="23" t="s">
        <v>477</v>
      </c>
      <c r="D61" s="793" t="s">
        <v>328</v>
      </c>
      <c r="E61" s="789"/>
      <c r="F61" s="791"/>
    </row>
    <row r="62" spans="1:6" ht="20.100000000000001" customHeight="1" x14ac:dyDescent="0.2">
      <c r="A62" s="47"/>
      <c r="B62" s="795"/>
      <c r="C62" s="24" t="s">
        <v>478</v>
      </c>
      <c r="D62" s="793"/>
      <c r="E62" s="790"/>
      <c r="F62" s="792"/>
    </row>
    <row r="63" spans="1:6" ht="25.5" customHeight="1" x14ac:dyDescent="0.2">
      <c r="B63" s="574">
        <v>230</v>
      </c>
      <c r="C63" s="25" t="s">
        <v>479</v>
      </c>
      <c r="D63" s="20" t="s">
        <v>329</v>
      </c>
      <c r="E63" s="40"/>
      <c r="F63" s="41"/>
    </row>
    <row r="64" spans="1:6" ht="25.5" customHeight="1" x14ac:dyDescent="0.2">
      <c r="B64" s="574">
        <v>231</v>
      </c>
      <c r="C64" s="25" t="s">
        <v>809</v>
      </c>
      <c r="D64" s="20" t="s">
        <v>330</v>
      </c>
      <c r="E64" s="40"/>
      <c r="F64" s="41"/>
    </row>
    <row r="65" spans="1:7" ht="20.100000000000001" customHeight="1" x14ac:dyDescent="0.2">
      <c r="B65" s="574" t="s">
        <v>480</v>
      </c>
      <c r="C65" s="25" t="s">
        <v>481</v>
      </c>
      <c r="D65" s="20" t="s">
        <v>331</v>
      </c>
      <c r="E65" s="40"/>
      <c r="F65" s="41"/>
    </row>
    <row r="66" spans="1:7" ht="25.5" customHeight="1" x14ac:dyDescent="0.2">
      <c r="B66" s="574" t="s">
        <v>482</v>
      </c>
      <c r="C66" s="25" t="s">
        <v>483</v>
      </c>
      <c r="D66" s="20" t="s">
        <v>332</v>
      </c>
      <c r="E66" s="40"/>
      <c r="F66" s="41"/>
    </row>
    <row r="67" spans="1:7" ht="25.5" customHeight="1" x14ac:dyDescent="0.2">
      <c r="B67" s="574">
        <v>235</v>
      </c>
      <c r="C67" s="25" t="s">
        <v>484</v>
      </c>
      <c r="D67" s="20" t="s">
        <v>333</v>
      </c>
      <c r="E67" s="40"/>
      <c r="F67" s="41"/>
    </row>
    <row r="68" spans="1:7" ht="25.5" customHeight="1" x14ac:dyDescent="0.2">
      <c r="B68" s="574" t="s">
        <v>485</v>
      </c>
      <c r="C68" s="25" t="s">
        <v>785</v>
      </c>
      <c r="D68" s="20" t="s">
        <v>334</v>
      </c>
      <c r="E68" s="40"/>
      <c r="F68" s="41"/>
    </row>
    <row r="69" spans="1:7" ht="25.5" customHeight="1" x14ac:dyDescent="0.2">
      <c r="B69" s="574">
        <v>237</v>
      </c>
      <c r="C69" s="25" t="s">
        <v>486</v>
      </c>
      <c r="D69" s="20" t="s">
        <v>335</v>
      </c>
      <c r="E69" s="40"/>
      <c r="F69" s="41"/>
      <c r="G69" s="743"/>
    </row>
    <row r="70" spans="1:7" ht="20.100000000000001" customHeight="1" x14ac:dyDescent="0.2">
      <c r="B70" s="574" t="s">
        <v>487</v>
      </c>
      <c r="C70" s="25" t="s">
        <v>488</v>
      </c>
      <c r="D70" s="20" t="s">
        <v>336</v>
      </c>
      <c r="E70" s="40"/>
      <c r="F70" s="41"/>
    </row>
    <row r="71" spans="1:7" ht="20.100000000000001" customHeight="1" x14ac:dyDescent="0.2">
      <c r="B71" s="574">
        <v>24</v>
      </c>
      <c r="C71" s="25" t="s">
        <v>489</v>
      </c>
      <c r="D71" s="20" t="s">
        <v>337</v>
      </c>
      <c r="E71" s="40">
        <v>1185</v>
      </c>
      <c r="F71" s="41">
        <v>334</v>
      </c>
    </row>
    <row r="72" spans="1:7" ht="25.5" customHeight="1" x14ac:dyDescent="0.2">
      <c r="B72" s="574" t="s">
        <v>490</v>
      </c>
      <c r="C72" s="25" t="s">
        <v>491</v>
      </c>
      <c r="D72" s="20" t="s">
        <v>338</v>
      </c>
      <c r="E72" s="40"/>
      <c r="F72" s="41"/>
    </row>
    <row r="73" spans="1:7" ht="25.5" customHeight="1" x14ac:dyDescent="0.2">
      <c r="B73" s="574"/>
      <c r="C73" s="19" t="s">
        <v>574</v>
      </c>
      <c r="D73" s="20" t="s">
        <v>339</v>
      </c>
      <c r="E73" s="40">
        <f>SUM(E8+E39+E40)</f>
        <v>2859</v>
      </c>
      <c r="F73" s="40">
        <f>SUM(F8+F39+F40)</f>
        <v>2397</v>
      </c>
    </row>
    <row r="74" spans="1:7" ht="20.100000000000001" customHeight="1" x14ac:dyDescent="0.2">
      <c r="B74" s="574">
        <v>88</v>
      </c>
      <c r="C74" s="19" t="s">
        <v>492</v>
      </c>
      <c r="D74" s="20" t="s">
        <v>340</v>
      </c>
      <c r="E74" s="40"/>
      <c r="F74" s="41"/>
    </row>
    <row r="75" spans="1:7" ht="20.100000000000001" customHeight="1" x14ac:dyDescent="0.2">
      <c r="A75" s="47"/>
      <c r="B75" s="575"/>
      <c r="C75" s="19" t="s">
        <v>37</v>
      </c>
      <c r="D75" s="26"/>
      <c r="E75" s="40"/>
      <c r="F75" s="41"/>
    </row>
    <row r="76" spans="1:7" ht="20.100000000000001" customHeight="1" x14ac:dyDescent="0.2">
      <c r="A76" s="47"/>
      <c r="B76" s="795"/>
      <c r="C76" s="21" t="s">
        <v>493</v>
      </c>
      <c r="D76" s="793" t="s">
        <v>136</v>
      </c>
      <c r="E76" s="789">
        <v>2094</v>
      </c>
      <c r="F76" s="791">
        <v>1898</v>
      </c>
    </row>
    <row r="77" spans="1:7" ht="20.100000000000001" customHeight="1" x14ac:dyDescent="0.2">
      <c r="A77" s="47"/>
      <c r="B77" s="795"/>
      <c r="C77" s="22" t="s">
        <v>494</v>
      </c>
      <c r="D77" s="793"/>
      <c r="E77" s="790"/>
      <c r="F77" s="792"/>
    </row>
    <row r="78" spans="1:7" ht="20.100000000000001" customHeight="1" x14ac:dyDescent="0.2">
      <c r="A78" s="47"/>
      <c r="B78" s="573" t="s">
        <v>495</v>
      </c>
      <c r="C78" s="25" t="s">
        <v>496</v>
      </c>
      <c r="D78" s="20" t="s">
        <v>137</v>
      </c>
      <c r="E78" s="40">
        <v>1000</v>
      </c>
      <c r="F78" s="41">
        <v>1000</v>
      </c>
    </row>
    <row r="79" spans="1:7" ht="20.100000000000001" customHeight="1" x14ac:dyDescent="0.2">
      <c r="B79" s="574">
        <v>31</v>
      </c>
      <c r="C79" s="25" t="s">
        <v>497</v>
      </c>
      <c r="D79" s="20" t="s">
        <v>138</v>
      </c>
      <c r="E79" s="40"/>
      <c r="F79" s="41"/>
    </row>
    <row r="80" spans="1:7" ht="20.100000000000001" customHeight="1" x14ac:dyDescent="0.2">
      <c r="B80" s="574">
        <v>306</v>
      </c>
      <c r="C80" s="25" t="s">
        <v>498</v>
      </c>
      <c r="D80" s="20" t="s">
        <v>139</v>
      </c>
      <c r="E80" s="40"/>
      <c r="F80" s="41"/>
    </row>
    <row r="81" spans="1:6" ht="20.100000000000001" customHeight="1" x14ac:dyDescent="0.2">
      <c r="B81" s="574">
        <v>32</v>
      </c>
      <c r="C81" s="25" t="s">
        <v>499</v>
      </c>
      <c r="D81" s="20" t="s">
        <v>140</v>
      </c>
      <c r="E81" s="40"/>
      <c r="F81" s="41"/>
    </row>
    <row r="82" spans="1:6" ht="60.75" customHeight="1" x14ac:dyDescent="0.2">
      <c r="B82" s="574" t="s">
        <v>500</v>
      </c>
      <c r="C82" s="25" t="s">
        <v>803</v>
      </c>
      <c r="D82" s="20" t="s">
        <v>141</v>
      </c>
      <c r="E82" s="40"/>
      <c r="F82" s="41"/>
    </row>
    <row r="83" spans="1:6" ht="49.5" customHeight="1" x14ac:dyDescent="0.2">
      <c r="B83" s="574" t="s">
        <v>501</v>
      </c>
      <c r="C83" s="25" t="s">
        <v>804</v>
      </c>
      <c r="D83" s="20" t="s">
        <v>142</v>
      </c>
      <c r="E83" s="40"/>
      <c r="F83" s="41"/>
    </row>
    <row r="84" spans="1:6" ht="20.100000000000001" customHeight="1" x14ac:dyDescent="0.2">
      <c r="B84" s="574">
        <v>34</v>
      </c>
      <c r="C84" s="25" t="s">
        <v>502</v>
      </c>
      <c r="D84" s="20" t="s">
        <v>143</v>
      </c>
      <c r="E84" s="40">
        <v>1094</v>
      </c>
      <c r="F84" s="41">
        <v>898</v>
      </c>
    </row>
    <row r="85" spans="1:6" ht="20.100000000000001" customHeight="1" x14ac:dyDescent="0.2">
      <c r="B85" s="574">
        <v>340</v>
      </c>
      <c r="C85" s="25" t="s">
        <v>153</v>
      </c>
      <c r="D85" s="20" t="s">
        <v>144</v>
      </c>
      <c r="E85" s="40"/>
      <c r="F85" s="41"/>
    </row>
    <row r="86" spans="1:6" ht="20.100000000000001" customHeight="1" x14ac:dyDescent="0.2">
      <c r="B86" s="574">
        <v>341</v>
      </c>
      <c r="C86" s="25" t="s">
        <v>503</v>
      </c>
      <c r="D86" s="20" t="s">
        <v>145</v>
      </c>
      <c r="E86" s="40"/>
      <c r="F86" s="41"/>
    </row>
    <row r="87" spans="1:6" ht="20.100000000000001" customHeight="1" x14ac:dyDescent="0.2">
      <c r="B87" s="574"/>
      <c r="C87" s="25" t="s">
        <v>504</v>
      </c>
      <c r="D87" s="20" t="s">
        <v>146</v>
      </c>
      <c r="E87" s="40"/>
      <c r="F87" s="41"/>
    </row>
    <row r="88" spans="1:6" ht="20.100000000000001" customHeight="1" x14ac:dyDescent="0.2">
      <c r="B88" s="574">
        <v>35</v>
      </c>
      <c r="C88" s="25" t="s">
        <v>505</v>
      </c>
      <c r="D88" s="20" t="s">
        <v>147</v>
      </c>
      <c r="E88" s="40"/>
      <c r="F88" s="41"/>
    </row>
    <row r="89" spans="1:6" ht="20.100000000000001" customHeight="1" x14ac:dyDescent="0.2">
      <c r="B89" s="574">
        <v>350</v>
      </c>
      <c r="C89" s="25" t="s">
        <v>506</v>
      </c>
      <c r="D89" s="20" t="s">
        <v>148</v>
      </c>
      <c r="E89" s="40"/>
      <c r="F89" s="41"/>
    </row>
    <row r="90" spans="1:6" ht="20.100000000000001" customHeight="1" x14ac:dyDescent="0.2">
      <c r="A90" s="47"/>
      <c r="B90" s="573">
        <v>351</v>
      </c>
      <c r="C90" s="25" t="s">
        <v>159</v>
      </c>
      <c r="D90" s="20" t="s">
        <v>149</v>
      </c>
      <c r="E90" s="40"/>
      <c r="F90" s="41"/>
    </row>
    <row r="91" spans="1:6" ht="22.5" customHeight="1" x14ac:dyDescent="0.2">
      <c r="A91" s="47"/>
      <c r="B91" s="795"/>
      <c r="C91" s="21" t="s">
        <v>507</v>
      </c>
      <c r="D91" s="793" t="s">
        <v>150</v>
      </c>
      <c r="E91" s="789"/>
      <c r="F91" s="791"/>
    </row>
    <row r="92" spans="1:6" ht="20.100000000000001" customHeight="1" x14ac:dyDescent="0.2">
      <c r="A92" s="47"/>
      <c r="B92" s="795"/>
      <c r="C92" s="22" t="s">
        <v>508</v>
      </c>
      <c r="D92" s="793"/>
      <c r="E92" s="790"/>
      <c r="F92" s="792"/>
    </row>
    <row r="93" spans="1:6" ht="20.100000000000001" customHeight="1" x14ac:dyDescent="0.2">
      <c r="A93" s="47"/>
      <c r="B93" s="795">
        <v>40</v>
      </c>
      <c r="C93" s="23" t="s">
        <v>509</v>
      </c>
      <c r="D93" s="793" t="s">
        <v>151</v>
      </c>
      <c r="E93" s="789"/>
      <c r="F93" s="791"/>
    </row>
    <row r="94" spans="1:6" ht="20.100000000000001" customHeight="1" x14ac:dyDescent="0.2">
      <c r="A94" s="47"/>
      <c r="B94" s="795"/>
      <c r="C94" s="24" t="s">
        <v>510</v>
      </c>
      <c r="D94" s="793"/>
      <c r="E94" s="790"/>
      <c r="F94" s="792"/>
    </row>
    <row r="95" spans="1:6" ht="25.5" customHeight="1" x14ac:dyDescent="0.2">
      <c r="A95" s="47"/>
      <c r="B95" s="573">
        <v>404</v>
      </c>
      <c r="C95" s="25" t="s">
        <v>511</v>
      </c>
      <c r="D95" s="20" t="s">
        <v>152</v>
      </c>
      <c r="E95" s="40"/>
      <c r="F95" s="41"/>
    </row>
    <row r="96" spans="1:6" ht="20.100000000000001" customHeight="1" x14ac:dyDescent="0.2">
      <c r="A96" s="47"/>
      <c r="B96" s="573">
        <v>400</v>
      </c>
      <c r="C96" s="25" t="s">
        <v>512</v>
      </c>
      <c r="D96" s="20" t="s">
        <v>154</v>
      </c>
      <c r="E96" s="40"/>
      <c r="F96" s="41"/>
    </row>
    <row r="97" spans="1:6" ht="20.100000000000001" customHeight="1" x14ac:dyDescent="0.2">
      <c r="A97" s="47"/>
      <c r="B97" s="573" t="s">
        <v>805</v>
      </c>
      <c r="C97" s="25" t="s">
        <v>513</v>
      </c>
      <c r="D97" s="20" t="s">
        <v>155</v>
      </c>
      <c r="E97" s="40"/>
      <c r="F97" s="41"/>
    </row>
    <row r="98" spans="1:6" ht="20.100000000000001" customHeight="1" x14ac:dyDescent="0.2">
      <c r="A98" s="47"/>
      <c r="B98" s="795">
        <v>41</v>
      </c>
      <c r="C98" s="23" t="s">
        <v>514</v>
      </c>
      <c r="D98" s="793" t="s">
        <v>156</v>
      </c>
      <c r="E98" s="789"/>
      <c r="F98" s="791"/>
    </row>
    <row r="99" spans="1:6" ht="12.75" customHeight="1" x14ac:dyDescent="0.2">
      <c r="A99" s="47"/>
      <c r="B99" s="795"/>
      <c r="C99" s="24" t="s">
        <v>515</v>
      </c>
      <c r="D99" s="793"/>
      <c r="E99" s="790"/>
      <c r="F99" s="792"/>
    </row>
    <row r="100" spans="1:6" ht="20.100000000000001" customHeight="1" x14ac:dyDescent="0.2">
      <c r="B100" s="574">
        <v>410</v>
      </c>
      <c r="C100" s="25" t="s">
        <v>516</v>
      </c>
      <c r="D100" s="20" t="s">
        <v>157</v>
      </c>
      <c r="E100" s="40"/>
      <c r="F100" s="41"/>
    </row>
    <row r="101" spans="1:6" ht="36.75" customHeight="1" x14ac:dyDescent="0.2">
      <c r="B101" s="574" t="s">
        <v>517</v>
      </c>
      <c r="C101" s="25" t="s">
        <v>518</v>
      </c>
      <c r="D101" s="20" t="s">
        <v>158</v>
      </c>
      <c r="E101" s="40"/>
      <c r="F101" s="41"/>
    </row>
    <row r="102" spans="1:6" ht="39" customHeight="1" x14ac:dyDescent="0.2">
      <c r="B102" s="574" t="s">
        <v>517</v>
      </c>
      <c r="C102" s="25" t="s">
        <v>519</v>
      </c>
      <c r="D102" s="20" t="s">
        <v>160</v>
      </c>
      <c r="E102" s="40"/>
      <c r="F102" s="41"/>
    </row>
    <row r="103" spans="1:6" ht="25.5" customHeight="1" x14ac:dyDescent="0.2">
      <c r="B103" s="574" t="s">
        <v>520</v>
      </c>
      <c r="C103" s="25" t="s">
        <v>521</v>
      </c>
      <c r="D103" s="20" t="s">
        <v>161</v>
      </c>
      <c r="E103" s="40"/>
      <c r="F103" s="41"/>
    </row>
    <row r="104" spans="1:6" ht="25.5" customHeight="1" x14ac:dyDescent="0.2">
      <c r="B104" s="574" t="s">
        <v>522</v>
      </c>
      <c r="C104" s="25" t="s">
        <v>786</v>
      </c>
      <c r="D104" s="20" t="s">
        <v>162</v>
      </c>
      <c r="E104" s="40"/>
      <c r="F104" s="41"/>
    </row>
    <row r="105" spans="1:6" ht="20.100000000000001" customHeight="1" x14ac:dyDescent="0.2">
      <c r="B105" s="574">
        <v>413</v>
      </c>
      <c r="C105" s="25" t="s">
        <v>523</v>
      </c>
      <c r="D105" s="20" t="s">
        <v>163</v>
      </c>
      <c r="E105" s="40"/>
      <c r="F105" s="41"/>
    </row>
    <row r="106" spans="1:6" ht="20.100000000000001" customHeight="1" x14ac:dyDescent="0.2">
      <c r="B106" s="574">
        <v>419</v>
      </c>
      <c r="C106" s="25" t="s">
        <v>524</v>
      </c>
      <c r="D106" s="20" t="s">
        <v>164</v>
      </c>
      <c r="E106" s="40"/>
      <c r="F106" s="41"/>
    </row>
    <row r="107" spans="1:6" ht="24" customHeight="1" x14ac:dyDescent="0.2">
      <c r="B107" s="574" t="s">
        <v>525</v>
      </c>
      <c r="C107" s="25" t="s">
        <v>526</v>
      </c>
      <c r="D107" s="20" t="s">
        <v>165</v>
      </c>
      <c r="E107" s="40"/>
      <c r="F107" s="41"/>
    </row>
    <row r="108" spans="1:6" ht="20.100000000000001" customHeight="1" x14ac:dyDescent="0.2">
      <c r="B108" s="574">
        <v>498</v>
      </c>
      <c r="C108" s="19" t="s">
        <v>527</v>
      </c>
      <c r="D108" s="20" t="s">
        <v>166</v>
      </c>
      <c r="E108" s="40"/>
      <c r="F108" s="41"/>
    </row>
    <row r="109" spans="1:6" ht="24" customHeight="1" x14ac:dyDescent="0.2">
      <c r="A109" s="47"/>
      <c r="B109" s="573" t="s">
        <v>528</v>
      </c>
      <c r="C109" s="19" t="s">
        <v>529</v>
      </c>
      <c r="D109" s="20" t="s">
        <v>167</v>
      </c>
      <c r="E109" s="40"/>
      <c r="F109" s="41"/>
    </row>
    <row r="110" spans="1:6" ht="23.25" customHeight="1" x14ac:dyDescent="0.2">
      <c r="A110" s="47"/>
      <c r="B110" s="795"/>
      <c r="C110" s="21" t="s">
        <v>530</v>
      </c>
      <c r="D110" s="793" t="s">
        <v>168</v>
      </c>
      <c r="E110" s="789">
        <v>765</v>
      </c>
      <c r="F110" s="791">
        <v>499</v>
      </c>
    </row>
    <row r="111" spans="1:6" ht="14.25" customHeight="1" x14ac:dyDescent="0.2">
      <c r="A111" s="47"/>
      <c r="B111" s="795"/>
      <c r="C111" s="22" t="s">
        <v>531</v>
      </c>
      <c r="D111" s="793"/>
      <c r="E111" s="790"/>
      <c r="F111" s="792"/>
    </row>
    <row r="112" spans="1:6" ht="20.100000000000001" customHeight="1" x14ac:dyDescent="0.2">
      <c r="A112" s="47"/>
      <c r="B112" s="573">
        <v>467</v>
      </c>
      <c r="C112" s="25" t="s">
        <v>532</v>
      </c>
      <c r="D112" s="20" t="s">
        <v>169</v>
      </c>
      <c r="E112" s="40"/>
      <c r="F112" s="41"/>
    </row>
    <row r="113" spans="1:6" ht="20.100000000000001" customHeight="1" x14ac:dyDescent="0.2">
      <c r="A113" s="47"/>
      <c r="B113" s="795" t="s">
        <v>533</v>
      </c>
      <c r="C113" s="23" t="s">
        <v>534</v>
      </c>
      <c r="D113" s="793" t="s">
        <v>170</v>
      </c>
      <c r="E113" s="789"/>
      <c r="F113" s="791"/>
    </row>
    <row r="114" spans="1:6" ht="15.75" customHeight="1" x14ac:dyDescent="0.2">
      <c r="A114" s="47"/>
      <c r="B114" s="795"/>
      <c r="C114" s="24" t="s">
        <v>535</v>
      </c>
      <c r="D114" s="793"/>
      <c r="E114" s="790"/>
      <c r="F114" s="792"/>
    </row>
    <row r="115" spans="1:6" ht="25.5" customHeight="1" x14ac:dyDescent="0.2">
      <c r="A115" s="47"/>
      <c r="B115" s="573" t="s">
        <v>536</v>
      </c>
      <c r="C115" s="25" t="s">
        <v>537</v>
      </c>
      <c r="D115" s="20" t="s">
        <v>171</v>
      </c>
      <c r="E115" s="40"/>
      <c r="F115" s="41"/>
    </row>
    <row r="116" spans="1:6" ht="25.5" customHeight="1" x14ac:dyDescent="0.2">
      <c r="B116" s="574" t="s">
        <v>536</v>
      </c>
      <c r="C116" s="25" t="s">
        <v>538</v>
      </c>
      <c r="D116" s="20" t="s">
        <v>172</v>
      </c>
      <c r="E116" s="40"/>
      <c r="F116" s="41"/>
    </row>
    <row r="117" spans="1:6" ht="25.5" customHeight="1" x14ac:dyDescent="0.2">
      <c r="B117" s="574" t="s">
        <v>539</v>
      </c>
      <c r="C117" s="25" t="s">
        <v>540</v>
      </c>
      <c r="D117" s="20" t="s">
        <v>173</v>
      </c>
      <c r="E117" s="40"/>
      <c r="F117" s="41"/>
    </row>
    <row r="118" spans="1:6" ht="24.75" customHeight="1" x14ac:dyDescent="0.2">
      <c r="B118" s="574" t="s">
        <v>541</v>
      </c>
      <c r="C118" s="25" t="s">
        <v>542</v>
      </c>
      <c r="D118" s="20" t="s">
        <v>174</v>
      </c>
      <c r="E118" s="40"/>
      <c r="F118" s="41"/>
    </row>
    <row r="119" spans="1:6" ht="24.75" customHeight="1" x14ac:dyDescent="0.2">
      <c r="B119" s="574" t="s">
        <v>543</v>
      </c>
      <c r="C119" s="25" t="s">
        <v>544</v>
      </c>
      <c r="D119" s="20" t="s">
        <v>175</v>
      </c>
      <c r="E119" s="40"/>
      <c r="F119" s="41"/>
    </row>
    <row r="120" spans="1:6" ht="20.100000000000001" customHeight="1" x14ac:dyDescent="0.2">
      <c r="B120" s="574">
        <v>426</v>
      </c>
      <c r="C120" s="25" t="s">
        <v>545</v>
      </c>
      <c r="D120" s="20" t="s">
        <v>176</v>
      </c>
      <c r="E120" s="40"/>
      <c r="F120" s="41"/>
    </row>
    <row r="121" spans="1:6" ht="20.100000000000001" customHeight="1" x14ac:dyDescent="0.2">
      <c r="B121" s="574">
        <v>428</v>
      </c>
      <c r="C121" s="25" t="s">
        <v>546</v>
      </c>
      <c r="D121" s="20" t="s">
        <v>177</v>
      </c>
      <c r="E121" s="40"/>
      <c r="F121" s="41"/>
    </row>
    <row r="122" spans="1:6" ht="20.100000000000001" customHeight="1" x14ac:dyDescent="0.2">
      <c r="B122" s="574">
        <v>430</v>
      </c>
      <c r="C122" s="25" t="s">
        <v>547</v>
      </c>
      <c r="D122" s="20" t="s">
        <v>178</v>
      </c>
      <c r="E122" s="40"/>
      <c r="F122" s="41"/>
    </row>
    <row r="123" spans="1:6" ht="20.100000000000001" customHeight="1" x14ac:dyDescent="0.2">
      <c r="A123" s="47"/>
      <c r="B123" s="795" t="s">
        <v>548</v>
      </c>
      <c r="C123" s="23" t="s">
        <v>549</v>
      </c>
      <c r="D123" s="793" t="s">
        <v>179</v>
      </c>
      <c r="E123" s="789">
        <v>457</v>
      </c>
      <c r="F123" s="791">
        <v>287</v>
      </c>
    </row>
    <row r="124" spans="1:6" ht="15.75" customHeight="1" x14ac:dyDescent="0.2">
      <c r="A124" s="47"/>
      <c r="B124" s="795"/>
      <c r="C124" s="24" t="s">
        <v>550</v>
      </c>
      <c r="D124" s="793"/>
      <c r="E124" s="790"/>
      <c r="F124" s="792"/>
    </row>
    <row r="125" spans="1:6" ht="24.75" customHeight="1" x14ac:dyDescent="0.2">
      <c r="B125" s="574" t="s">
        <v>551</v>
      </c>
      <c r="C125" s="25" t="s">
        <v>552</v>
      </c>
      <c r="D125" s="20" t="s">
        <v>180</v>
      </c>
      <c r="E125" s="40"/>
      <c r="F125" s="41"/>
    </row>
    <row r="126" spans="1:6" ht="24.75" customHeight="1" x14ac:dyDescent="0.2">
      <c r="B126" s="574" t="s">
        <v>553</v>
      </c>
      <c r="C126" s="25" t="s">
        <v>554</v>
      </c>
      <c r="D126" s="20" t="s">
        <v>181</v>
      </c>
      <c r="E126" s="40"/>
      <c r="F126" s="41"/>
    </row>
    <row r="127" spans="1:6" ht="20.100000000000001" customHeight="1" x14ac:dyDescent="0.2">
      <c r="B127" s="574">
        <v>435</v>
      </c>
      <c r="C127" s="25" t="s">
        <v>555</v>
      </c>
      <c r="D127" s="20" t="s">
        <v>182</v>
      </c>
      <c r="E127" s="40"/>
      <c r="F127" s="41"/>
    </row>
    <row r="128" spans="1:6" ht="20.100000000000001" customHeight="1" x14ac:dyDescent="0.2">
      <c r="B128" s="574">
        <v>436</v>
      </c>
      <c r="C128" s="25" t="s">
        <v>556</v>
      </c>
      <c r="D128" s="20" t="s">
        <v>183</v>
      </c>
      <c r="E128" s="40"/>
      <c r="F128" s="41"/>
    </row>
    <row r="129" spans="1:6" ht="20.100000000000001" customHeight="1" x14ac:dyDescent="0.2">
      <c r="B129" s="574" t="s">
        <v>557</v>
      </c>
      <c r="C129" s="25" t="s">
        <v>558</v>
      </c>
      <c r="D129" s="20" t="s">
        <v>184</v>
      </c>
      <c r="E129" s="40"/>
      <c r="F129" s="41"/>
    </row>
    <row r="130" spans="1:6" ht="20.100000000000001" customHeight="1" x14ac:dyDescent="0.2">
      <c r="B130" s="574" t="s">
        <v>557</v>
      </c>
      <c r="C130" s="25" t="s">
        <v>559</v>
      </c>
      <c r="D130" s="20" t="s">
        <v>185</v>
      </c>
      <c r="E130" s="40"/>
      <c r="F130" s="41"/>
    </row>
    <row r="131" spans="1:6" ht="20.100000000000001" customHeight="1" x14ac:dyDescent="0.2">
      <c r="A131" s="47"/>
      <c r="B131" s="795" t="s">
        <v>560</v>
      </c>
      <c r="C131" s="23" t="s">
        <v>561</v>
      </c>
      <c r="D131" s="793" t="s">
        <v>186</v>
      </c>
      <c r="E131" s="789">
        <v>308</v>
      </c>
      <c r="F131" s="791">
        <v>212</v>
      </c>
    </row>
    <row r="132" spans="1:6" ht="15" customHeight="1" x14ac:dyDescent="0.2">
      <c r="A132" s="47"/>
      <c r="B132" s="795"/>
      <c r="C132" s="24" t="s">
        <v>562</v>
      </c>
      <c r="D132" s="793"/>
      <c r="E132" s="790"/>
      <c r="F132" s="792"/>
    </row>
    <row r="133" spans="1:6" ht="20.100000000000001" customHeight="1" x14ac:dyDescent="0.2">
      <c r="B133" s="574" t="s">
        <v>806</v>
      </c>
      <c r="C133" s="25" t="s">
        <v>563</v>
      </c>
      <c r="D133" s="20" t="s">
        <v>187</v>
      </c>
      <c r="E133" s="40"/>
      <c r="F133" s="41"/>
    </row>
    <row r="134" spans="1:6" ht="24.75" customHeight="1" x14ac:dyDescent="0.2">
      <c r="B134" s="574" t="s">
        <v>564</v>
      </c>
      <c r="C134" s="25" t="s">
        <v>807</v>
      </c>
      <c r="D134" s="20" t="s">
        <v>188</v>
      </c>
      <c r="E134" s="40"/>
      <c r="F134" s="41"/>
    </row>
    <row r="135" spans="1:6" ht="20.100000000000001" customHeight="1" x14ac:dyDescent="0.2">
      <c r="B135" s="574">
        <v>481</v>
      </c>
      <c r="C135" s="25" t="s">
        <v>565</v>
      </c>
      <c r="D135" s="20" t="s">
        <v>189</v>
      </c>
      <c r="E135" s="40"/>
      <c r="F135" s="41"/>
    </row>
    <row r="136" spans="1:6" ht="36.75" customHeight="1" x14ac:dyDescent="0.2">
      <c r="B136" s="574">
        <v>427</v>
      </c>
      <c r="C136" s="25" t="s">
        <v>566</v>
      </c>
      <c r="D136" s="20" t="s">
        <v>190</v>
      </c>
      <c r="E136" s="40"/>
      <c r="F136" s="41"/>
    </row>
    <row r="137" spans="1:6" ht="33" customHeight="1" x14ac:dyDescent="0.2">
      <c r="A137" s="47"/>
      <c r="B137" s="573" t="s">
        <v>567</v>
      </c>
      <c r="C137" s="25" t="s">
        <v>568</v>
      </c>
      <c r="D137" s="20" t="s">
        <v>191</v>
      </c>
      <c r="E137" s="40"/>
      <c r="F137" s="41"/>
    </row>
    <row r="138" spans="1:6" ht="20.100000000000001" customHeight="1" x14ac:dyDescent="0.2">
      <c r="A138" s="47"/>
      <c r="B138" s="795"/>
      <c r="C138" s="21" t="s">
        <v>569</v>
      </c>
      <c r="D138" s="793" t="s">
        <v>192</v>
      </c>
      <c r="E138" s="789"/>
      <c r="F138" s="791"/>
    </row>
    <row r="139" spans="1:6" ht="23.25" customHeight="1" x14ac:dyDescent="0.2">
      <c r="A139" s="47"/>
      <c r="B139" s="795"/>
      <c r="C139" s="22" t="s">
        <v>570</v>
      </c>
      <c r="D139" s="793"/>
      <c r="E139" s="790"/>
      <c r="F139" s="792"/>
    </row>
    <row r="140" spans="1:6" ht="20.100000000000001" customHeight="1" x14ac:dyDescent="0.2">
      <c r="A140" s="47"/>
      <c r="B140" s="795"/>
      <c r="C140" s="21" t="s">
        <v>571</v>
      </c>
      <c r="D140" s="793" t="s">
        <v>193</v>
      </c>
      <c r="E140" s="789">
        <f>SUM(E76+E91+E108+E109+E110-E138)</f>
        <v>2859</v>
      </c>
      <c r="F140" s="789">
        <f>SUM(F76+F91+F108+F109+F110-F138)</f>
        <v>2397</v>
      </c>
    </row>
    <row r="141" spans="1:6" ht="12" customHeight="1" x14ac:dyDescent="0.2">
      <c r="A141" s="47"/>
      <c r="B141" s="795"/>
      <c r="C141" s="22" t="s">
        <v>572</v>
      </c>
      <c r="D141" s="793"/>
      <c r="E141" s="790"/>
      <c r="F141" s="790"/>
    </row>
    <row r="142" spans="1:6" ht="20.100000000000001" customHeight="1" thickBot="1" x14ac:dyDescent="0.25">
      <c r="A142" s="47"/>
      <c r="B142" s="576">
        <v>89</v>
      </c>
      <c r="C142" s="31" t="s">
        <v>573</v>
      </c>
      <c r="D142" s="32" t="s">
        <v>194</v>
      </c>
      <c r="E142" s="42"/>
      <c r="F142" s="43"/>
    </row>
  </sheetData>
  <mergeCells count="73">
    <mergeCell ref="B27:B28"/>
    <mergeCell ref="E10:E11"/>
    <mergeCell ref="F10:F11"/>
    <mergeCell ref="B40:B41"/>
    <mergeCell ref="D40:D41"/>
    <mergeCell ref="B8:B9"/>
    <mergeCell ref="D8:D9"/>
    <mergeCell ref="B10:B11"/>
    <mergeCell ref="D10:D11"/>
    <mergeCell ref="E8:E9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98:B99"/>
    <mergeCell ref="D98:D99"/>
    <mergeCell ref="B110:B111"/>
    <mergeCell ref="D110:D111"/>
    <mergeCell ref="B113:B114"/>
    <mergeCell ref="D113:D114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E131:E132"/>
    <mergeCell ref="F131:F132"/>
    <mergeCell ref="E138:E139"/>
    <mergeCell ref="F138:F139"/>
    <mergeCell ref="E140:E141"/>
    <mergeCell ref="F140:F141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56:E57"/>
    <mergeCell ref="F56:F57"/>
    <mergeCell ref="B49:B50"/>
    <mergeCell ref="D49:D50"/>
    <mergeCell ref="B56:B57"/>
    <mergeCell ref="E49:E50"/>
    <mergeCell ref="F49:F50"/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59999389629810485"/>
  </sheetPr>
  <dimension ref="A1:I68"/>
  <sheetViews>
    <sheetView showGridLines="0" topLeftCell="A52" workbookViewId="0">
      <selection activeCell="I70" sqref="I70"/>
    </sheetView>
  </sheetViews>
  <sheetFormatPr defaultRowHeight="15.75" x14ac:dyDescent="0.25"/>
  <cols>
    <col min="1" max="1" width="3.42578125" style="51" customWidth="1"/>
    <col min="2" max="2" width="59.5703125" style="51" customWidth="1"/>
    <col min="3" max="3" width="9.42578125" style="51" customWidth="1"/>
    <col min="4" max="7" width="15.7109375" style="1" customWidth="1"/>
    <col min="8" max="16384" width="9.140625" style="51"/>
  </cols>
  <sheetData>
    <row r="1" spans="1:7" x14ac:dyDescent="0.25">
      <c r="G1" s="149" t="s">
        <v>768</v>
      </c>
    </row>
    <row r="2" spans="1:7" s="4" customFormat="1" ht="21.75" customHeight="1" x14ac:dyDescent="0.25">
      <c r="B2" s="810" t="s">
        <v>43</v>
      </c>
      <c r="C2" s="810"/>
      <c r="D2" s="810"/>
      <c r="E2" s="810"/>
      <c r="F2" s="810"/>
      <c r="G2" s="810"/>
    </row>
    <row r="3" spans="1:7" s="4" customFormat="1" ht="14.25" customHeight="1" x14ac:dyDescent="0.25">
      <c r="B3" s="811" t="s">
        <v>830</v>
      </c>
      <c r="C3" s="811"/>
      <c r="D3" s="811"/>
      <c r="E3" s="811"/>
      <c r="F3" s="811"/>
      <c r="G3" s="811"/>
    </row>
    <row r="4" spans="1:7" ht="16.5" thickBot="1" x14ac:dyDescent="0.3">
      <c r="D4" s="51"/>
      <c r="E4" s="51"/>
      <c r="F4" s="51"/>
      <c r="G4" s="44" t="s">
        <v>197</v>
      </c>
    </row>
    <row r="5" spans="1:7" ht="19.5" customHeight="1" x14ac:dyDescent="0.25">
      <c r="B5" s="896" t="s">
        <v>668</v>
      </c>
      <c r="C5" s="898" t="s">
        <v>40</v>
      </c>
      <c r="D5" s="870" t="s">
        <v>64</v>
      </c>
      <c r="E5" s="871"/>
      <c r="F5" s="871"/>
      <c r="G5" s="872"/>
    </row>
    <row r="6" spans="1:7" ht="36.75" customHeight="1" x14ac:dyDescent="0.25">
      <c r="A6" s="217"/>
      <c r="B6" s="897"/>
      <c r="C6" s="899"/>
      <c r="D6" s="540" t="s">
        <v>831</v>
      </c>
      <c r="E6" s="541" t="s">
        <v>827</v>
      </c>
      <c r="F6" s="540" t="s">
        <v>832</v>
      </c>
      <c r="G6" s="542" t="s">
        <v>833</v>
      </c>
    </row>
    <row r="7" spans="1:7" ht="15" customHeight="1" thickBot="1" x14ac:dyDescent="0.3">
      <c r="A7" s="217"/>
      <c r="B7" s="33">
        <v>1</v>
      </c>
      <c r="C7" s="30">
        <v>2</v>
      </c>
      <c r="D7" s="30">
        <v>3</v>
      </c>
      <c r="E7" s="30">
        <v>4</v>
      </c>
      <c r="F7" s="30">
        <v>5</v>
      </c>
      <c r="G7" s="59">
        <v>6</v>
      </c>
    </row>
    <row r="8" spans="1:7" s="68" customFormat="1" ht="20.100000000000001" customHeight="1" x14ac:dyDescent="0.25">
      <c r="A8" s="77"/>
      <c r="B8" s="74" t="s">
        <v>669</v>
      </c>
      <c r="C8" s="543"/>
      <c r="D8" s="156"/>
      <c r="E8" s="156"/>
      <c r="F8" s="156"/>
      <c r="G8" s="157"/>
    </row>
    <row r="9" spans="1:7" s="68" customFormat="1" ht="20.100000000000001" customHeight="1" x14ac:dyDescent="0.25">
      <c r="A9" s="77"/>
      <c r="B9" s="544" t="s">
        <v>670</v>
      </c>
      <c r="C9" s="545">
        <v>3001</v>
      </c>
      <c r="D9" s="155">
        <f>SUM(D10+D11+D12+D13)</f>
        <v>2469</v>
      </c>
      <c r="E9" s="155">
        <f>SUM(E10+E11+E12+E13)</f>
        <v>6711</v>
      </c>
      <c r="F9" s="155">
        <f>SUM(F10+F11+F12+F13)</f>
        <v>10648</v>
      </c>
      <c r="G9" s="155">
        <f>SUM(G10+G11+G12+G13)</f>
        <v>15847</v>
      </c>
    </row>
    <row r="10" spans="1:7" s="68" customFormat="1" ht="20.100000000000001" customHeight="1" x14ac:dyDescent="0.25">
      <c r="A10" s="77"/>
      <c r="B10" s="75" t="s">
        <v>671</v>
      </c>
      <c r="C10" s="17">
        <v>3002</v>
      </c>
      <c r="D10" s="713">
        <v>1669</v>
      </c>
      <c r="E10" s="707">
        <v>4705</v>
      </c>
      <c r="F10" s="707">
        <v>7693</v>
      </c>
      <c r="G10" s="708">
        <v>9472</v>
      </c>
    </row>
    <row r="11" spans="1:7" s="68" customFormat="1" ht="20.100000000000001" customHeight="1" x14ac:dyDescent="0.25">
      <c r="A11" s="77"/>
      <c r="B11" s="75" t="s">
        <v>672</v>
      </c>
      <c r="C11" s="17">
        <v>3003</v>
      </c>
      <c r="D11" s="156"/>
      <c r="E11" s="156"/>
      <c r="F11" s="156"/>
      <c r="G11" s="157"/>
    </row>
    <row r="12" spans="1:7" s="68" customFormat="1" ht="20.100000000000001" customHeight="1" x14ac:dyDescent="0.25">
      <c r="A12" s="77"/>
      <c r="B12" s="75" t="s">
        <v>673</v>
      </c>
      <c r="C12" s="17">
        <v>3004</v>
      </c>
      <c r="D12" s="156"/>
      <c r="E12" s="156"/>
      <c r="F12" s="156"/>
      <c r="G12" s="157"/>
    </row>
    <row r="13" spans="1:7" s="68" customFormat="1" ht="20.100000000000001" customHeight="1" x14ac:dyDescent="0.25">
      <c r="A13" s="77"/>
      <c r="B13" s="75" t="s">
        <v>789</v>
      </c>
      <c r="C13" s="17">
        <v>3005</v>
      </c>
      <c r="D13" s="709">
        <v>800</v>
      </c>
      <c r="E13" s="709">
        <v>2006</v>
      </c>
      <c r="F13" s="709">
        <v>2955</v>
      </c>
      <c r="G13" s="710">
        <v>6375</v>
      </c>
    </row>
    <row r="14" spans="1:7" s="68" customFormat="1" ht="20.100000000000001" customHeight="1" x14ac:dyDescent="0.25">
      <c r="A14" s="77"/>
      <c r="B14" s="544" t="s">
        <v>674</v>
      </c>
      <c r="C14" s="548">
        <v>3006</v>
      </c>
      <c r="D14" s="155">
        <f>SUM(D15+D16+D17+D18+D19+D20+D21+D22)</f>
        <v>2352</v>
      </c>
      <c r="E14" s="155">
        <f t="shared" ref="E14:F14" si="0">SUM(E15+E16+E17+E18+E19+E20+E21+E22)</f>
        <v>6659</v>
      </c>
      <c r="F14" s="155">
        <f t="shared" si="0"/>
        <v>10363</v>
      </c>
      <c r="G14" s="155">
        <f>SUM(G15+G16+G17+G18+G19+G20+G21+G22)</f>
        <v>13137</v>
      </c>
    </row>
    <row r="15" spans="1:7" s="68" customFormat="1" ht="20.100000000000001" customHeight="1" x14ac:dyDescent="0.25">
      <c r="A15" s="77"/>
      <c r="B15" s="75" t="s">
        <v>675</v>
      </c>
      <c r="C15" s="17">
        <v>3007</v>
      </c>
      <c r="D15" s="707">
        <v>1073</v>
      </c>
      <c r="E15" s="707">
        <v>4159</v>
      </c>
      <c r="F15" s="707">
        <v>6330</v>
      </c>
      <c r="G15" s="708">
        <v>7972</v>
      </c>
    </row>
    <row r="16" spans="1:7" s="68" customFormat="1" ht="20.100000000000001" customHeight="1" x14ac:dyDescent="0.25">
      <c r="A16" s="77"/>
      <c r="B16" s="75" t="s">
        <v>676</v>
      </c>
      <c r="C16" s="17">
        <v>3008</v>
      </c>
      <c r="D16" s="707"/>
      <c r="E16" s="707"/>
      <c r="F16" s="707"/>
      <c r="G16" s="708"/>
    </row>
    <row r="17" spans="1:9" s="68" customFormat="1" ht="20.100000000000001" customHeight="1" x14ac:dyDescent="0.25">
      <c r="A17" s="77"/>
      <c r="B17" s="75" t="s">
        <v>677</v>
      </c>
      <c r="C17" s="17">
        <v>3009</v>
      </c>
      <c r="D17" s="709">
        <v>1275</v>
      </c>
      <c r="E17" s="709">
        <v>2491</v>
      </c>
      <c r="F17" s="709">
        <v>3983</v>
      </c>
      <c r="G17" s="710">
        <v>5149</v>
      </c>
      <c r="I17" s="787"/>
    </row>
    <row r="18" spans="1:9" s="68" customFormat="1" ht="20.100000000000001" customHeight="1" x14ac:dyDescent="0.25">
      <c r="A18" s="77"/>
      <c r="B18" s="75" t="s">
        <v>678</v>
      </c>
      <c r="C18" s="17">
        <v>3010</v>
      </c>
      <c r="D18" s="707"/>
      <c r="E18" s="707"/>
      <c r="F18" s="707"/>
      <c r="G18" s="708"/>
    </row>
    <row r="19" spans="1:9" s="68" customFormat="1" ht="20.100000000000001" customHeight="1" x14ac:dyDescent="0.25">
      <c r="A19" s="77"/>
      <c r="B19" s="75" t="s">
        <v>679</v>
      </c>
      <c r="C19" s="17">
        <v>3011</v>
      </c>
      <c r="D19" s="711"/>
      <c r="E19" s="711"/>
      <c r="F19" s="711"/>
      <c r="G19" s="712"/>
    </row>
    <row r="20" spans="1:9" s="68" customFormat="1" ht="20.100000000000001" customHeight="1" x14ac:dyDescent="0.25">
      <c r="A20" s="77"/>
      <c r="B20" s="75" t="s">
        <v>680</v>
      </c>
      <c r="C20" s="17">
        <v>3012</v>
      </c>
      <c r="D20" s="709">
        <v>4</v>
      </c>
      <c r="E20" s="709">
        <v>9</v>
      </c>
      <c r="F20" s="709">
        <v>50</v>
      </c>
      <c r="G20" s="710">
        <v>16</v>
      </c>
    </row>
    <row r="21" spans="1:9" s="68" customFormat="1" ht="20.100000000000001" customHeight="1" x14ac:dyDescent="0.25">
      <c r="A21" s="77"/>
      <c r="B21" s="75" t="s">
        <v>681</v>
      </c>
      <c r="C21" s="17">
        <v>3013</v>
      </c>
      <c r="D21" s="156"/>
      <c r="E21" s="156"/>
      <c r="F21" s="156"/>
      <c r="G21" s="157"/>
    </row>
    <row r="22" spans="1:9" s="68" customFormat="1" ht="20.100000000000001" customHeight="1" x14ac:dyDescent="0.25">
      <c r="A22" s="77"/>
      <c r="B22" s="75" t="s">
        <v>787</v>
      </c>
      <c r="C22" s="17">
        <v>3014</v>
      </c>
      <c r="D22" s="210"/>
      <c r="E22" s="210"/>
      <c r="F22" s="210"/>
      <c r="G22" s="213"/>
    </row>
    <row r="23" spans="1:9" s="68" customFormat="1" ht="20.100000000000001" customHeight="1" x14ac:dyDescent="0.25">
      <c r="A23" s="77"/>
      <c r="B23" s="75" t="s">
        <v>682</v>
      </c>
      <c r="C23" s="17">
        <v>3015</v>
      </c>
      <c r="D23" s="707">
        <f>SUM(D9-D14)</f>
        <v>117</v>
      </c>
      <c r="E23" s="707">
        <f>SUM(E9-E14)</f>
        <v>52</v>
      </c>
      <c r="F23" s="707">
        <f>SUM(F9-F14)</f>
        <v>285</v>
      </c>
      <c r="G23" s="707">
        <f>SUM(G9-G14)</f>
        <v>2710</v>
      </c>
    </row>
    <row r="24" spans="1:9" s="68" customFormat="1" ht="20.100000000000001" customHeight="1" x14ac:dyDescent="0.25">
      <c r="A24" s="77"/>
      <c r="B24" s="75" t="s">
        <v>683</v>
      </c>
      <c r="C24" s="17">
        <v>3016</v>
      </c>
      <c r="D24" s="156"/>
      <c r="E24" s="156"/>
      <c r="F24" s="156"/>
      <c r="G24" s="156"/>
    </row>
    <row r="25" spans="1:9" s="68" customFormat="1" ht="20.100000000000001" customHeight="1" x14ac:dyDescent="0.25">
      <c r="A25" s="77"/>
      <c r="B25" s="76" t="s">
        <v>684</v>
      </c>
      <c r="C25" s="17"/>
      <c r="D25" s="156"/>
      <c r="E25" s="156"/>
      <c r="F25" s="156"/>
      <c r="G25" s="157"/>
    </row>
    <row r="26" spans="1:9" s="68" customFormat="1" ht="20.100000000000001" customHeight="1" x14ac:dyDescent="0.25">
      <c r="A26" s="77"/>
      <c r="B26" s="544" t="s">
        <v>131</v>
      </c>
      <c r="C26" s="548">
        <v>3017</v>
      </c>
      <c r="D26" s="546"/>
      <c r="E26" s="546"/>
      <c r="F26" s="546"/>
      <c r="G26" s="547"/>
    </row>
    <row r="27" spans="1:9" s="68" customFormat="1" ht="20.100000000000001" customHeight="1" x14ac:dyDescent="0.25">
      <c r="A27" s="77"/>
      <c r="B27" s="75" t="s">
        <v>685</v>
      </c>
      <c r="C27" s="17">
        <v>3018</v>
      </c>
      <c r="D27" s="156"/>
      <c r="E27" s="156"/>
      <c r="F27" s="156"/>
      <c r="G27" s="157"/>
    </row>
    <row r="28" spans="1:9" s="68" customFormat="1" ht="27.75" customHeight="1" x14ac:dyDescent="0.25">
      <c r="A28" s="77"/>
      <c r="B28" s="75" t="s">
        <v>686</v>
      </c>
      <c r="C28" s="17">
        <v>3019</v>
      </c>
      <c r="D28" s="156"/>
      <c r="E28" s="156"/>
      <c r="F28" s="156"/>
      <c r="G28" s="157"/>
    </row>
    <row r="29" spans="1:9" s="68" customFormat="1" ht="20.100000000000001" customHeight="1" x14ac:dyDescent="0.25">
      <c r="A29" s="77"/>
      <c r="B29" s="75" t="s">
        <v>687</v>
      </c>
      <c r="C29" s="17">
        <v>3020</v>
      </c>
      <c r="D29" s="156"/>
      <c r="E29" s="156"/>
      <c r="F29" s="156"/>
      <c r="G29" s="157"/>
    </row>
    <row r="30" spans="1:9" s="68" customFormat="1" ht="20.100000000000001" customHeight="1" x14ac:dyDescent="0.25">
      <c r="A30" s="77"/>
      <c r="B30" s="75" t="s">
        <v>688</v>
      </c>
      <c r="C30" s="17">
        <v>3021</v>
      </c>
      <c r="D30" s="156"/>
      <c r="E30" s="156"/>
      <c r="F30" s="156"/>
      <c r="G30" s="157"/>
    </row>
    <row r="31" spans="1:9" s="68" customFormat="1" ht="20.100000000000001" customHeight="1" x14ac:dyDescent="0.25">
      <c r="A31" s="77"/>
      <c r="B31" s="75" t="s">
        <v>32</v>
      </c>
      <c r="C31" s="17">
        <v>3022</v>
      </c>
      <c r="D31" s="156"/>
      <c r="E31" s="156"/>
      <c r="F31" s="156"/>
      <c r="G31" s="157"/>
    </row>
    <row r="32" spans="1:9" s="68" customFormat="1" ht="20.100000000000001" customHeight="1" x14ac:dyDescent="0.25">
      <c r="A32" s="77"/>
      <c r="B32" s="544" t="s">
        <v>132</v>
      </c>
      <c r="C32" s="548">
        <v>3023</v>
      </c>
      <c r="D32" s="549"/>
      <c r="E32" s="549"/>
      <c r="F32" s="549"/>
      <c r="G32" s="550"/>
    </row>
    <row r="33" spans="1:7" s="68" customFormat="1" ht="20.100000000000001" customHeight="1" x14ac:dyDescent="0.25">
      <c r="A33" s="77"/>
      <c r="B33" s="75" t="s">
        <v>689</v>
      </c>
      <c r="C33" s="17">
        <v>3024</v>
      </c>
      <c r="D33" s="156"/>
      <c r="E33" s="156"/>
      <c r="F33" s="156"/>
      <c r="G33" s="157"/>
    </row>
    <row r="34" spans="1:7" s="68" customFormat="1" ht="34.5" customHeight="1" x14ac:dyDescent="0.25">
      <c r="A34" s="77"/>
      <c r="B34" s="75" t="s">
        <v>690</v>
      </c>
      <c r="C34" s="17">
        <v>3025</v>
      </c>
      <c r="D34" s="156"/>
      <c r="E34" s="156"/>
      <c r="F34" s="156"/>
      <c r="G34" s="157"/>
    </row>
    <row r="35" spans="1:7" s="68" customFormat="1" ht="20.100000000000001" customHeight="1" x14ac:dyDescent="0.25">
      <c r="A35" s="77"/>
      <c r="B35" s="75" t="s">
        <v>691</v>
      </c>
      <c r="C35" s="17">
        <v>3026</v>
      </c>
      <c r="D35" s="210"/>
      <c r="E35" s="210"/>
      <c r="F35" s="210"/>
      <c r="G35" s="213"/>
    </row>
    <row r="36" spans="1:7" s="68" customFormat="1" ht="20.100000000000001" customHeight="1" x14ac:dyDescent="0.25">
      <c r="A36" s="77"/>
      <c r="B36" s="75" t="s">
        <v>692</v>
      </c>
      <c r="C36" s="17">
        <v>3027</v>
      </c>
      <c r="D36" s="156"/>
      <c r="E36" s="156"/>
      <c r="F36" s="156"/>
      <c r="G36" s="157"/>
    </row>
    <row r="37" spans="1:7" s="68" customFormat="1" ht="20.100000000000001" customHeight="1" x14ac:dyDescent="0.25">
      <c r="A37" s="77"/>
      <c r="B37" s="75" t="s">
        <v>693</v>
      </c>
      <c r="C37" s="17">
        <v>3028</v>
      </c>
      <c r="D37" s="156"/>
      <c r="E37" s="156"/>
      <c r="F37" s="156"/>
      <c r="G37" s="157"/>
    </row>
    <row r="38" spans="1:7" s="68" customFormat="1" ht="26.25" customHeight="1" x14ac:dyDescent="0.25">
      <c r="A38" s="77"/>
      <c r="B38" s="76" t="s">
        <v>694</v>
      </c>
      <c r="C38" s="17"/>
      <c r="D38" s="156"/>
      <c r="E38" s="156"/>
      <c r="F38" s="156"/>
      <c r="G38" s="157"/>
    </row>
    <row r="39" spans="1:7" s="68" customFormat="1" ht="20.100000000000001" customHeight="1" x14ac:dyDescent="0.25">
      <c r="A39" s="77"/>
      <c r="B39" s="544" t="s">
        <v>695</v>
      </c>
      <c r="C39" s="548">
        <v>3029</v>
      </c>
      <c r="D39" s="546"/>
      <c r="E39" s="546"/>
      <c r="F39" s="546"/>
      <c r="G39" s="547"/>
    </row>
    <row r="40" spans="1:7" s="68" customFormat="1" ht="20.100000000000001" customHeight="1" x14ac:dyDescent="0.25">
      <c r="A40" s="77"/>
      <c r="B40" s="75" t="s">
        <v>33</v>
      </c>
      <c r="C40" s="17">
        <v>3030</v>
      </c>
      <c r="D40" s="156"/>
      <c r="E40" s="156"/>
      <c r="F40" s="156"/>
      <c r="G40" s="157"/>
    </row>
    <row r="41" spans="1:7" s="68" customFormat="1" ht="20.100000000000001" customHeight="1" x14ac:dyDescent="0.25">
      <c r="A41" s="77"/>
      <c r="B41" s="75" t="s">
        <v>696</v>
      </c>
      <c r="C41" s="17">
        <v>3031</v>
      </c>
      <c r="D41" s="156"/>
      <c r="E41" s="156"/>
      <c r="F41" s="156"/>
      <c r="G41" s="157"/>
    </row>
    <row r="42" spans="1:7" s="68" customFormat="1" ht="20.100000000000001" customHeight="1" x14ac:dyDescent="0.25">
      <c r="A42" s="77"/>
      <c r="B42" s="75" t="s">
        <v>697</v>
      </c>
      <c r="C42" s="17">
        <v>3032</v>
      </c>
      <c r="D42" s="156"/>
      <c r="E42" s="156"/>
      <c r="F42" s="156"/>
      <c r="G42" s="157"/>
    </row>
    <row r="43" spans="1:7" s="68" customFormat="1" ht="20.100000000000001" customHeight="1" x14ac:dyDescent="0.25">
      <c r="A43" s="77"/>
      <c r="B43" s="75" t="s">
        <v>698</v>
      </c>
      <c r="C43" s="17">
        <v>3033</v>
      </c>
      <c r="D43" s="156"/>
      <c r="E43" s="156"/>
      <c r="F43" s="156"/>
      <c r="G43" s="157"/>
    </row>
    <row r="44" spans="1:7" s="68" customFormat="1" ht="20.100000000000001" customHeight="1" x14ac:dyDescent="0.25">
      <c r="A44" s="77"/>
      <c r="B44" s="75" t="s">
        <v>699</v>
      </c>
      <c r="C44" s="17">
        <v>3034</v>
      </c>
      <c r="D44" s="156"/>
      <c r="E44" s="156"/>
      <c r="F44" s="156"/>
      <c r="G44" s="157"/>
    </row>
    <row r="45" spans="1:7" s="68" customFormat="1" ht="20.100000000000001" customHeight="1" x14ac:dyDescent="0.25">
      <c r="A45" s="77"/>
      <c r="B45" s="75" t="s">
        <v>700</v>
      </c>
      <c r="C45" s="17">
        <v>3035</v>
      </c>
      <c r="D45" s="156"/>
      <c r="E45" s="156"/>
      <c r="F45" s="156"/>
      <c r="G45" s="157"/>
    </row>
    <row r="46" spans="1:7" s="68" customFormat="1" ht="20.100000000000001" customHeight="1" x14ac:dyDescent="0.25">
      <c r="A46" s="77"/>
      <c r="B46" s="75" t="s">
        <v>788</v>
      </c>
      <c r="C46" s="17">
        <v>3036</v>
      </c>
      <c r="D46" s="156"/>
      <c r="E46" s="156"/>
      <c r="F46" s="156"/>
      <c r="G46" s="157"/>
    </row>
    <row r="47" spans="1:7" s="68" customFormat="1" ht="20.100000000000001" customHeight="1" x14ac:dyDescent="0.25">
      <c r="A47" s="77"/>
      <c r="B47" s="544" t="s">
        <v>701</v>
      </c>
      <c r="C47" s="548">
        <v>3037</v>
      </c>
      <c r="D47" s="546"/>
      <c r="E47" s="546"/>
      <c r="F47" s="546"/>
      <c r="G47" s="547"/>
    </row>
    <row r="48" spans="1:7" s="68" customFormat="1" ht="20.100000000000001" customHeight="1" x14ac:dyDescent="0.25">
      <c r="A48" s="77"/>
      <c r="B48" s="75" t="s">
        <v>702</v>
      </c>
      <c r="C48" s="17">
        <v>3038</v>
      </c>
      <c r="D48" s="156"/>
      <c r="E48" s="156"/>
      <c r="F48" s="156"/>
      <c r="G48" s="157"/>
    </row>
    <row r="49" spans="1:7" s="68" customFormat="1" ht="20.100000000000001" customHeight="1" x14ac:dyDescent="0.25">
      <c r="A49" s="77"/>
      <c r="B49" s="75" t="s">
        <v>696</v>
      </c>
      <c r="C49" s="17">
        <v>3039</v>
      </c>
      <c r="D49" s="156"/>
      <c r="E49" s="156"/>
      <c r="F49" s="156"/>
      <c r="G49" s="157"/>
    </row>
    <row r="50" spans="1:7" s="68" customFormat="1" ht="20.100000000000001" customHeight="1" x14ac:dyDescent="0.25">
      <c r="A50" s="77"/>
      <c r="B50" s="75" t="s">
        <v>697</v>
      </c>
      <c r="C50" s="17">
        <v>3040</v>
      </c>
      <c r="D50" s="156"/>
      <c r="E50" s="156"/>
      <c r="F50" s="156"/>
      <c r="G50" s="157"/>
    </row>
    <row r="51" spans="1:7" s="68" customFormat="1" ht="20.100000000000001" customHeight="1" x14ac:dyDescent="0.25">
      <c r="A51" s="77"/>
      <c r="B51" s="75" t="s">
        <v>698</v>
      </c>
      <c r="C51" s="17">
        <v>3041</v>
      </c>
      <c r="D51" s="211"/>
      <c r="E51" s="211"/>
      <c r="F51" s="211"/>
      <c r="G51" s="212"/>
    </row>
    <row r="52" spans="1:7" s="68" customFormat="1" ht="20.100000000000001" customHeight="1" x14ac:dyDescent="0.25">
      <c r="A52" s="77"/>
      <c r="B52" s="75" t="s">
        <v>699</v>
      </c>
      <c r="C52" s="54">
        <v>3042</v>
      </c>
      <c r="D52" s="156"/>
      <c r="E52" s="156"/>
      <c r="F52" s="156"/>
      <c r="G52" s="157"/>
    </row>
    <row r="53" spans="1:7" s="68" customFormat="1" ht="20.100000000000001" customHeight="1" x14ac:dyDescent="0.25">
      <c r="A53" s="77"/>
      <c r="B53" s="75" t="s">
        <v>703</v>
      </c>
      <c r="C53" s="54">
        <v>3043</v>
      </c>
      <c r="D53" s="156"/>
      <c r="E53" s="156"/>
      <c r="F53" s="156"/>
      <c r="G53" s="157"/>
    </row>
    <row r="54" spans="1:7" s="68" customFormat="1" ht="20.100000000000001" customHeight="1" x14ac:dyDescent="0.25">
      <c r="A54" s="77"/>
      <c r="B54" s="75" t="s">
        <v>704</v>
      </c>
      <c r="C54" s="54">
        <v>3044</v>
      </c>
      <c r="D54" s="156"/>
      <c r="E54" s="156"/>
      <c r="F54" s="156"/>
      <c r="G54" s="157"/>
    </row>
    <row r="55" spans="1:7" s="68" customFormat="1" ht="20.100000000000001" customHeight="1" x14ac:dyDescent="0.25">
      <c r="A55" s="77"/>
      <c r="B55" s="75" t="s">
        <v>705</v>
      </c>
      <c r="C55" s="54">
        <v>3045</v>
      </c>
      <c r="D55" s="156"/>
      <c r="E55" s="156"/>
      <c r="F55" s="156"/>
      <c r="G55" s="157"/>
    </row>
    <row r="56" spans="1:7" s="68" customFormat="1" ht="20.100000000000001" customHeight="1" x14ac:dyDescent="0.25">
      <c r="A56" s="77"/>
      <c r="B56" s="75" t="s">
        <v>706</v>
      </c>
      <c r="C56" s="54">
        <v>3046</v>
      </c>
      <c r="D56" s="156"/>
      <c r="E56" s="156"/>
      <c r="F56" s="156"/>
      <c r="G56" s="157"/>
    </row>
    <row r="57" spans="1:7" s="68" customFormat="1" ht="20.100000000000001" customHeight="1" x14ac:dyDescent="0.25">
      <c r="A57" s="77"/>
      <c r="B57" s="75" t="s">
        <v>707</v>
      </c>
      <c r="C57" s="54">
        <v>3047</v>
      </c>
      <c r="D57" s="155"/>
      <c r="E57" s="155"/>
      <c r="F57" s="155"/>
      <c r="G57" s="218"/>
    </row>
    <row r="58" spans="1:7" s="68" customFormat="1" ht="20.100000000000001" customHeight="1" x14ac:dyDescent="0.25">
      <c r="A58" s="77"/>
      <c r="B58" s="76" t="s">
        <v>708</v>
      </c>
      <c r="C58" s="54">
        <v>3048</v>
      </c>
      <c r="D58" s="155">
        <f>SUM(D9+D26+D39)</f>
        <v>2469</v>
      </c>
      <c r="E58" s="155">
        <f>SUM(E9+E26+E39)</f>
        <v>6711</v>
      </c>
      <c r="F58" s="155">
        <f>SUM(F9+F26+F39)</f>
        <v>10648</v>
      </c>
      <c r="G58" s="155">
        <f>SUM(G9+G26+G39)</f>
        <v>15847</v>
      </c>
    </row>
    <row r="59" spans="1:7" s="68" customFormat="1" ht="20.100000000000001" customHeight="1" x14ac:dyDescent="0.25">
      <c r="A59" s="77"/>
      <c r="B59" s="76" t="s">
        <v>709</v>
      </c>
      <c r="C59" s="54">
        <v>3049</v>
      </c>
      <c r="D59" s="155">
        <f>SUM(D14+D32+D47)</f>
        <v>2352</v>
      </c>
      <c r="E59" s="155">
        <f>SUM(E14+E32+E47)</f>
        <v>6659</v>
      </c>
      <c r="F59" s="155">
        <f>SUM(F14+F32+F47)</f>
        <v>10363</v>
      </c>
      <c r="G59" s="155">
        <f>SUM(G14+G32+G47)</f>
        <v>13137</v>
      </c>
    </row>
    <row r="60" spans="1:7" s="68" customFormat="1" ht="20.100000000000001" customHeight="1" x14ac:dyDescent="0.25">
      <c r="A60" s="77"/>
      <c r="B60" s="544" t="s">
        <v>710</v>
      </c>
      <c r="C60" s="551">
        <v>3050</v>
      </c>
      <c r="D60" s="552">
        <f>SUM(D58-D59)</f>
        <v>117</v>
      </c>
      <c r="E60" s="552">
        <f>SUM(E58-E59)</f>
        <v>52</v>
      </c>
      <c r="F60" s="552">
        <f>SUM(F58-F59)</f>
        <v>285</v>
      </c>
      <c r="G60" s="552">
        <f>SUM(G58-G59)</f>
        <v>2710</v>
      </c>
    </row>
    <row r="61" spans="1:7" s="68" customFormat="1" ht="20.100000000000001" customHeight="1" x14ac:dyDescent="0.25">
      <c r="A61" s="77"/>
      <c r="B61" s="544" t="s">
        <v>711</v>
      </c>
      <c r="C61" s="551">
        <v>3051</v>
      </c>
      <c r="D61" s="552"/>
      <c r="E61" s="552"/>
      <c r="F61" s="552"/>
      <c r="G61" s="553"/>
    </row>
    <row r="62" spans="1:7" s="68" customFormat="1" ht="20.100000000000001" customHeight="1" x14ac:dyDescent="0.25">
      <c r="A62" s="77"/>
      <c r="B62" s="544" t="s">
        <v>712</v>
      </c>
      <c r="C62" s="551">
        <v>3052</v>
      </c>
      <c r="D62" s="552">
        <v>334</v>
      </c>
      <c r="E62" s="552">
        <v>334</v>
      </c>
      <c r="F62" s="552">
        <v>334</v>
      </c>
      <c r="G62" s="553">
        <v>334</v>
      </c>
    </row>
    <row r="63" spans="1:7" s="68" customFormat="1" ht="24" customHeight="1" x14ac:dyDescent="0.25">
      <c r="A63" s="77"/>
      <c r="B63" s="76" t="s">
        <v>713</v>
      </c>
      <c r="C63" s="54">
        <v>3053</v>
      </c>
      <c r="D63" s="155"/>
      <c r="E63" s="155"/>
      <c r="F63" s="155"/>
      <c r="G63" s="218"/>
    </row>
    <row r="64" spans="1:7" s="68" customFormat="1" ht="24" customHeight="1" x14ac:dyDescent="0.25">
      <c r="A64" s="77"/>
      <c r="B64" s="76" t="s">
        <v>813</v>
      </c>
      <c r="C64" s="54">
        <v>3054</v>
      </c>
      <c r="D64" s="155"/>
      <c r="E64" s="155"/>
      <c r="F64" s="155"/>
      <c r="G64" s="218"/>
    </row>
    <row r="65" spans="2:7" s="68" customFormat="1" ht="20.100000000000001" customHeight="1" x14ac:dyDescent="0.25">
      <c r="B65" s="554" t="s">
        <v>714</v>
      </c>
      <c r="C65" s="894">
        <v>3055</v>
      </c>
      <c r="D65" s="892">
        <f>SUM(D60-D61+D62+D63-D64)</f>
        <v>451</v>
      </c>
      <c r="E65" s="892">
        <f>SUM(E60-E61+E62+E63-E64)</f>
        <v>386</v>
      </c>
      <c r="F65" s="892">
        <f>SUM(F60-F61+F62+F63-F64)</f>
        <v>619</v>
      </c>
      <c r="G65" s="892">
        <f>SUM(G60-G61+G62+G63-G64)</f>
        <v>3044</v>
      </c>
    </row>
    <row r="66" spans="2:7" s="68" customFormat="1" ht="13.5" customHeight="1" thickBot="1" x14ac:dyDescent="0.3">
      <c r="B66" s="555" t="s">
        <v>715</v>
      </c>
      <c r="C66" s="895"/>
      <c r="D66" s="893"/>
      <c r="E66" s="893"/>
      <c r="F66" s="893"/>
      <c r="G66" s="893"/>
    </row>
    <row r="67" spans="2:7" x14ac:dyDescent="0.25">
      <c r="B67" s="53"/>
    </row>
    <row r="68" spans="2:7" x14ac:dyDescent="0.25">
      <c r="B68" s="53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59999389629810485"/>
  </sheetPr>
  <dimension ref="B1:J23"/>
  <sheetViews>
    <sheetView showGridLines="0" zoomScale="85" zoomScaleNormal="85" workbookViewId="0">
      <selection activeCell="G21" sqref="G21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220"/>
      <c r="C1" s="220"/>
      <c r="D1" s="220"/>
      <c r="E1" s="220"/>
      <c r="F1" s="220"/>
      <c r="G1" s="244" t="s">
        <v>361</v>
      </c>
    </row>
    <row r="2" spans="2:10" ht="15.75" x14ac:dyDescent="0.25">
      <c r="B2" s="220"/>
      <c r="C2" s="220"/>
      <c r="D2" s="220"/>
      <c r="E2" s="220"/>
      <c r="F2" s="220"/>
    </row>
    <row r="5" spans="2:10" ht="22.5" customHeight="1" x14ac:dyDescent="0.3">
      <c r="B5" s="901" t="s">
        <v>222</v>
      </c>
      <c r="C5" s="901"/>
      <c r="D5" s="901"/>
      <c r="E5" s="901"/>
      <c r="F5" s="901"/>
      <c r="G5" s="901"/>
      <c r="H5" s="221"/>
      <c r="I5" s="221"/>
    </row>
    <row r="6" spans="2:10" ht="15.75" x14ac:dyDescent="0.25">
      <c r="G6" s="70"/>
      <c r="H6" s="70"/>
      <c r="I6" s="70"/>
    </row>
    <row r="7" spans="2:10" ht="15.75" thickBot="1" x14ac:dyDescent="0.25">
      <c r="G7" s="219" t="s">
        <v>46</v>
      </c>
    </row>
    <row r="8" spans="2:10" s="222" customFormat="1" ht="18" customHeight="1" x14ac:dyDescent="0.25">
      <c r="B8" s="902" t="s">
        <v>834</v>
      </c>
      <c r="C8" s="903"/>
      <c r="D8" s="903"/>
      <c r="E8" s="903"/>
      <c r="F8" s="903"/>
      <c r="G8" s="904"/>
      <c r="J8" s="223"/>
    </row>
    <row r="9" spans="2:10" s="222" customFormat="1" ht="21.75" customHeight="1" thickBot="1" x14ac:dyDescent="0.3">
      <c r="B9" s="905"/>
      <c r="C9" s="906"/>
      <c r="D9" s="906"/>
      <c r="E9" s="906"/>
      <c r="F9" s="906"/>
      <c r="G9" s="907"/>
    </row>
    <row r="10" spans="2:10" s="222" customFormat="1" ht="60.75" customHeight="1" x14ac:dyDescent="0.25">
      <c r="B10" s="534" t="s">
        <v>223</v>
      </c>
      <c r="C10" s="538" t="s">
        <v>24</v>
      </c>
      <c r="D10" s="538" t="s">
        <v>224</v>
      </c>
      <c r="E10" s="538" t="s">
        <v>393</v>
      </c>
      <c r="F10" s="538" t="s">
        <v>225</v>
      </c>
      <c r="G10" s="539" t="s">
        <v>392</v>
      </c>
    </row>
    <row r="11" spans="2:10" s="222" customFormat="1" ht="17.25" customHeight="1" thickBot="1" x14ac:dyDescent="0.3">
      <c r="B11" s="224"/>
      <c r="C11" s="243">
        <v>1</v>
      </c>
      <c r="D11" s="243">
        <v>2</v>
      </c>
      <c r="E11" s="243">
        <v>3</v>
      </c>
      <c r="F11" s="243" t="s">
        <v>226</v>
      </c>
      <c r="G11" s="225">
        <v>5</v>
      </c>
    </row>
    <row r="12" spans="2:10" s="222" customFormat="1" ht="33" customHeight="1" x14ac:dyDescent="0.25">
      <c r="B12" s="226" t="s">
        <v>227</v>
      </c>
      <c r="C12" s="206">
        <v>4406605</v>
      </c>
      <c r="D12" s="206">
        <v>2100000</v>
      </c>
      <c r="E12" s="206">
        <v>2100000</v>
      </c>
      <c r="F12" s="227">
        <v>0</v>
      </c>
      <c r="G12" s="228"/>
    </row>
    <row r="13" spans="2:10" s="222" customFormat="1" ht="33" customHeight="1" x14ac:dyDescent="0.25">
      <c r="B13" s="229" t="s">
        <v>228</v>
      </c>
      <c r="C13" s="151">
        <v>28214</v>
      </c>
      <c r="D13" s="151">
        <v>28214</v>
      </c>
      <c r="E13" s="151">
        <v>23988</v>
      </c>
      <c r="F13" s="151">
        <v>4226</v>
      </c>
      <c r="G13" s="230">
        <v>4226</v>
      </c>
    </row>
    <row r="14" spans="2:10" s="222" customFormat="1" ht="33" customHeight="1" thickBot="1" x14ac:dyDescent="0.3">
      <c r="B14" s="231" t="s">
        <v>21</v>
      </c>
      <c r="C14" s="153">
        <f>SUM(C12:C13)</f>
        <v>4434819</v>
      </c>
      <c r="D14" s="153">
        <f>SUM(D12:D13)</f>
        <v>2128214</v>
      </c>
      <c r="E14" s="153">
        <f>SUM(E12:E13)</f>
        <v>2123988</v>
      </c>
      <c r="F14" s="153">
        <f>SUM(F12:F13)</f>
        <v>4226</v>
      </c>
      <c r="G14" s="154">
        <f>SUM(G12:G13)</f>
        <v>4226</v>
      </c>
    </row>
    <row r="15" spans="2:10" s="222" customFormat="1" ht="42.75" customHeight="1" thickBot="1" x14ac:dyDescent="0.3">
      <c r="B15" s="232"/>
      <c r="C15" s="233"/>
      <c r="D15" s="2"/>
      <c r="E15" s="234"/>
      <c r="F15" s="235" t="s">
        <v>46</v>
      </c>
      <c r="G15" s="235"/>
    </row>
    <row r="16" spans="2:10" s="222" customFormat="1" ht="33" customHeight="1" x14ac:dyDescent="0.25">
      <c r="B16" s="908" t="s">
        <v>835</v>
      </c>
      <c r="C16" s="909"/>
      <c r="D16" s="909"/>
      <c r="E16" s="909"/>
      <c r="F16" s="910"/>
      <c r="G16" s="236"/>
      <c r="H16" s="237"/>
    </row>
    <row r="17" spans="2:8" s="222" customFormat="1" ht="18.75" thickBot="1" x14ac:dyDescent="0.3">
      <c r="B17" s="535"/>
      <c r="C17" s="536" t="s">
        <v>229</v>
      </c>
      <c r="D17" s="536" t="s">
        <v>230</v>
      </c>
      <c r="E17" s="536" t="s">
        <v>231</v>
      </c>
      <c r="F17" s="537" t="s">
        <v>232</v>
      </c>
      <c r="G17" s="238"/>
    </row>
    <row r="18" spans="2:8" s="222" customFormat="1" ht="33" customHeight="1" x14ac:dyDescent="0.25">
      <c r="B18" s="226" t="s">
        <v>227</v>
      </c>
      <c r="C18" s="709">
        <v>800</v>
      </c>
      <c r="D18" s="709">
        <v>2006</v>
      </c>
      <c r="E18" s="709">
        <v>2955</v>
      </c>
      <c r="F18" s="710">
        <v>6375</v>
      </c>
      <c r="G18" s="732"/>
    </row>
    <row r="19" spans="2:8" ht="33" customHeight="1" x14ac:dyDescent="0.2">
      <c r="B19" s="240" t="s">
        <v>228</v>
      </c>
      <c r="C19" s="151"/>
      <c r="D19" s="151"/>
      <c r="E19" s="207"/>
      <c r="F19" s="152"/>
      <c r="G19" s="239"/>
      <c r="H19" s="239"/>
    </row>
    <row r="20" spans="2:8" ht="33" customHeight="1" thickBot="1" x14ac:dyDescent="0.25">
      <c r="B20" s="231" t="s">
        <v>21</v>
      </c>
      <c r="C20" s="709">
        <v>800</v>
      </c>
      <c r="D20" s="709">
        <v>2006</v>
      </c>
      <c r="E20" s="709">
        <v>2955</v>
      </c>
      <c r="F20" s="710">
        <f>SUM(F18)</f>
        <v>6375</v>
      </c>
      <c r="G20" s="239"/>
      <c r="H20" s="239"/>
    </row>
    <row r="21" spans="2:8" ht="33" customHeight="1" x14ac:dyDescent="0.2">
      <c r="G21" s="219"/>
    </row>
    <row r="22" spans="2:8" ht="18.75" customHeight="1" x14ac:dyDescent="0.2">
      <c r="B22" s="900" t="s">
        <v>790</v>
      </c>
      <c r="C22" s="900"/>
      <c r="D22" s="900"/>
      <c r="E22" s="900"/>
      <c r="F22" s="900"/>
      <c r="G22" s="900"/>
    </row>
    <row r="23" spans="2:8" ht="18.75" customHeight="1" x14ac:dyDescent="0.2">
      <c r="B23" s="242"/>
    </row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59999389629810485"/>
  </sheetPr>
  <dimension ref="B1:W96"/>
  <sheetViews>
    <sheetView showGridLines="0" topLeftCell="A31" zoomScale="85" zoomScaleNormal="85" workbookViewId="0">
      <selection activeCell="E38" sqref="E38"/>
    </sheetView>
  </sheetViews>
  <sheetFormatPr defaultRowHeight="15" x14ac:dyDescent="0.2"/>
  <cols>
    <col min="1" max="1" width="4" style="245" customWidth="1"/>
    <col min="2" max="2" width="7.7109375" style="245" customWidth="1"/>
    <col min="3" max="3" width="73.7109375" style="245" customWidth="1"/>
    <col min="4" max="9" width="20.7109375" style="245" customWidth="1"/>
    <col min="10" max="10" width="12.28515625" style="245" customWidth="1"/>
    <col min="11" max="11" width="13.42578125" style="245" customWidth="1"/>
    <col min="12" max="12" width="11.28515625" style="245" customWidth="1"/>
    <col min="13" max="13" width="12.42578125" style="245" customWidth="1"/>
    <col min="14" max="14" width="14.42578125" style="245" customWidth="1"/>
    <col min="15" max="15" width="15.140625" style="245" customWidth="1"/>
    <col min="16" max="16" width="11.28515625" style="245" customWidth="1"/>
    <col min="17" max="17" width="13.140625" style="245" customWidth="1"/>
    <col min="18" max="18" width="13" style="245" customWidth="1"/>
    <col min="19" max="19" width="14.140625" style="245" customWidth="1"/>
    <col min="20" max="20" width="26.5703125" style="245" customWidth="1"/>
    <col min="21" max="16384" width="9.140625" style="245"/>
  </cols>
  <sheetData>
    <row r="1" spans="2:23" ht="18" x14ac:dyDescent="0.25">
      <c r="I1" s="267" t="s">
        <v>360</v>
      </c>
    </row>
    <row r="3" spans="2:23" ht="18" x14ac:dyDescent="0.25">
      <c r="B3" s="917" t="s">
        <v>45</v>
      </c>
      <c r="C3" s="917"/>
      <c r="D3" s="917"/>
      <c r="E3" s="917"/>
      <c r="F3" s="917"/>
      <c r="G3" s="917"/>
      <c r="H3" s="917"/>
      <c r="I3" s="917"/>
    </row>
    <row r="4" spans="2:23" ht="16.5" thickBot="1" x14ac:dyDescent="0.3">
      <c r="C4" s="246"/>
      <c r="D4" s="246"/>
      <c r="E4" s="246"/>
      <c r="F4" s="246"/>
      <c r="G4" s="246"/>
      <c r="H4" s="246"/>
      <c r="I4" s="247" t="s">
        <v>46</v>
      </c>
    </row>
    <row r="5" spans="2:23" ht="25.5" customHeight="1" x14ac:dyDescent="0.2">
      <c r="B5" s="922" t="s">
        <v>255</v>
      </c>
      <c r="C5" s="928" t="s">
        <v>48</v>
      </c>
      <c r="D5" s="926" t="s">
        <v>836</v>
      </c>
      <c r="E5" s="920" t="s">
        <v>837</v>
      </c>
      <c r="F5" s="918" t="s">
        <v>838</v>
      </c>
      <c r="G5" s="912" t="s">
        <v>827</v>
      </c>
      <c r="H5" s="912" t="s">
        <v>828</v>
      </c>
      <c r="I5" s="914" t="s">
        <v>833</v>
      </c>
      <c r="J5" s="916"/>
      <c r="K5" s="268"/>
      <c r="L5" s="916"/>
      <c r="M5" s="911"/>
      <c r="N5" s="916"/>
      <c r="O5" s="911"/>
      <c r="P5" s="916"/>
      <c r="Q5" s="911"/>
      <c r="R5" s="911"/>
      <c r="S5" s="911"/>
      <c r="T5" s="249"/>
      <c r="U5" s="249"/>
      <c r="V5" s="249"/>
      <c r="W5" s="249"/>
    </row>
    <row r="6" spans="2:23" ht="36.75" customHeight="1" thickBot="1" x14ac:dyDescent="0.25">
      <c r="B6" s="923"/>
      <c r="C6" s="929"/>
      <c r="D6" s="927"/>
      <c r="E6" s="921"/>
      <c r="F6" s="919"/>
      <c r="G6" s="913"/>
      <c r="H6" s="913"/>
      <c r="I6" s="915"/>
      <c r="J6" s="916"/>
      <c r="K6" s="269"/>
      <c r="L6" s="916"/>
      <c r="M6" s="916"/>
      <c r="N6" s="916"/>
      <c r="O6" s="911"/>
      <c r="P6" s="916"/>
      <c r="Q6" s="911"/>
      <c r="R6" s="911"/>
      <c r="S6" s="911"/>
      <c r="T6" s="249"/>
      <c r="U6" s="249"/>
      <c r="V6" s="249"/>
      <c r="W6" s="249"/>
    </row>
    <row r="7" spans="2:23" ht="36" customHeight="1" x14ac:dyDescent="0.2">
      <c r="B7" s="250" t="s">
        <v>83</v>
      </c>
      <c r="C7" s="251" t="s">
        <v>114</v>
      </c>
      <c r="D7" s="252">
        <v>1420250</v>
      </c>
      <c r="E7" s="715">
        <v>1013532</v>
      </c>
      <c r="F7" s="252">
        <v>420192</v>
      </c>
      <c r="G7" s="253">
        <f>SUM(G8*0.701)+(2171.2*12)</f>
        <v>895014.36526270083</v>
      </c>
      <c r="H7" s="253">
        <f>SUM(H8*0.701)+(2171.2*18)</f>
        <v>1351531.3611810682</v>
      </c>
      <c r="I7" s="253">
        <f>SUM(I8*0.701)+(2171.2*24)</f>
        <v>1811092.2129396438</v>
      </c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</row>
    <row r="8" spans="2:23" ht="36" customHeight="1" x14ac:dyDescent="0.2">
      <c r="B8" s="254" t="s">
        <v>84</v>
      </c>
      <c r="C8" s="255" t="s">
        <v>115</v>
      </c>
      <c r="D8" s="256">
        <v>1960900</v>
      </c>
      <c r="E8" s="716">
        <v>1417076</v>
      </c>
      <c r="F8" s="151">
        <f>SUM(F9/1.1515)</f>
        <v>590447.24272687803</v>
      </c>
      <c r="G8" s="151">
        <f>SUM(G9/1.1515)</f>
        <v>1239600.5210594877</v>
      </c>
      <c r="H8" s="151">
        <f t="shared" ref="H8" si="0">SUM(H9/1.1515)</f>
        <v>1872253.5822839774</v>
      </c>
      <c r="I8" s="151">
        <f>SUM(I9/1.1515)</f>
        <v>2509248.8059053407</v>
      </c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</row>
    <row r="9" spans="2:23" ht="36" customHeight="1" x14ac:dyDescent="0.2">
      <c r="B9" s="254" t="s">
        <v>85</v>
      </c>
      <c r="C9" s="255" t="s">
        <v>116</v>
      </c>
      <c r="D9" s="256">
        <v>2292281</v>
      </c>
      <c r="E9" s="714">
        <v>1645931</v>
      </c>
      <c r="F9" s="256">
        <v>679900</v>
      </c>
      <c r="G9" s="258">
        <v>1427400</v>
      </c>
      <c r="H9" s="258">
        <v>2155900</v>
      </c>
      <c r="I9" s="259">
        <v>2889400</v>
      </c>
      <c r="J9" s="732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</row>
    <row r="10" spans="2:23" ht="36" customHeight="1" x14ac:dyDescent="0.2">
      <c r="B10" s="254" t="s">
        <v>86</v>
      </c>
      <c r="C10" s="255" t="s">
        <v>117</v>
      </c>
      <c r="D10" s="256">
        <v>2</v>
      </c>
      <c r="E10" s="257">
        <v>2</v>
      </c>
      <c r="F10" s="256">
        <v>2</v>
      </c>
      <c r="G10" s="258">
        <v>2</v>
      </c>
      <c r="H10" s="258">
        <v>2</v>
      </c>
      <c r="I10" s="259">
        <v>2</v>
      </c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</row>
    <row r="11" spans="2:23" ht="36" customHeight="1" x14ac:dyDescent="0.2">
      <c r="B11" s="254" t="s">
        <v>118</v>
      </c>
      <c r="C11" s="260" t="s">
        <v>119</v>
      </c>
      <c r="D11" s="256">
        <v>1</v>
      </c>
      <c r="E11" s="257">
        <v>1</v>
      </c>
      <c r="F11" s="256">
        <v>1</v>
      </c>
      <c r="G11" s="258">
        <v>1</v>
      </c>
      <c r="H11" s="258">
        <v>1</v>
      </c>
      <c r="I11" s="259">
        <v>1</v>
      </c>
      <c r="J11" s="732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</row>
    <row r="12" spans="2:23" ht="36" customHeight="1" x14ac:dyDescent="0.2">
      <c r="B12" s="254" t="s">
        <v>120</v>
      </c>
      <c r="C12" s="260" t="s">
        <v>121</v>
      </c>
      <c r="D12" s="256">
        <v>1</v>
      </c>
      <c r="E12" s="257">
        <v>1</v>
      </c>
      <c r="F12" s="256">
        <v>1</v>
      </c>
      <c r="G12" s="258">
        <v>1</v>
      </c>
      <c r="H12" s="258">
        <v>1</v>
      </c>
      <c r="I12" s="259">
        <v>1</v>
      </c>
      <c r="J12" s="732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</row>
    <row r="13" spans="2:23" ht="36" customHeight="1" x14ac:dyDescent="0.2">
      <c r="B13" s="254" t="s">
        <v>75</v>
      </c>
      <c r="C13" s="261" t="s">
        <v>51</v>
      </c>
      <c r="D13" s="256">
        <v>150000</v>
      </c>
      <c r="E13" s="257">
        <v>82812</v>
      </c>
      <c r="F13" s="256">
        <v>37500</v>
      </c>
      <c r="G13" s="258">
        <v>207063</v>
      </c>
      <c r="H13" s="258">
        <v>317816</v>
      </c>
      <c r="I13" s="259">
        <v>350000</v>
      </c>
      <c r="J13" s="732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</row>
    <row r="14" spans="2:23" ht="36" customHeight="1" x14ac:dyDescent="0.2">
      <c r="B14" s="254" t="s">
        <v>76</v>
      </c>
      <c r="C14" s="261" t="s">
        <v>221</v>
      </c>
      <c r="D14" s="256">
        <v>2</v>
      </c>
      <c r="E14" s="257">
        <v>1</v>
      </c>
      <c r="F14" s="256">
        <v>1</v>
      </c>
      <c r="G14" s="258">
        <v>2</v>
      </c>
      <c r="H14" s="258">
        <v>2</v>
      </c>
      <c r="I14" s="259">
        <v>2</v>
      </c>
      <c r="J14" s="732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2:23" ht="36" customHeight="1" x14ac:dyDescent="0.2">
      <c r="B15" s="254" t="s">
        <v>77</v>
      </c>
      <c r="C15" s="261" t="s">
        <v>52</v>
      </c>
      <c r="D15" s="256"/>
      <c r="E15" s="257"/>
      <c r="F15" s="256"/>
      <c r="G15" s="258"/>
      <c r="H15" s="258"/>
      <c r="I15" s="25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2:23" ht="36" customHeight="1" x14ac:dyDescent="0.2">
      <c r="B16" s="254" t="s">
        <v>122</v>
      </c>
      <c r="C16" s="261" t="s">
        <v>234</v>
      </c>
      <c r="D16" s="256"/>
      <c r="E16" s="257"/>
      <c r="F16" s="256"/>
      <c r="G16" s="258"/>
      <c r="H16" s="258"/>
      <c r="I16" s="25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2:23" ht="36" customHeight="1" x14ac:dyDescent="0.2">
      <c r="B17" s="254" t="s">
        <v>78</v>
      </c>
      <c r="C17" s="255" t="s">
        <v>53</v>
      </c>
      <c r="D17" s="256">
        <v>1438200</v>
      </c>
      <c r="E17" s="257">
        <v>928993</v>
      </c>
      <c r="F17" s="256">
        <v>250000</v>
      </c>
      <c r="G17" s="258">
        <v>250000</v>
      </c>
      <c r="H17" s="258">
        <v>600000</v>
      </c>
      <c r="I17" s="259">
        <v>697356</v>
      </c>
      <c r="J17" s="732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</row>
    <row r="18" spans="2:23" ht="36" customHeight="1" x14ac:dyDescent="0.2">
      <c r="B18" s="254" t="s">
        <v>79</v>
      </c>
      <c r="C18" s="262" t="s">
        <v>220</v>
      </c>
      <c r="D18" s="256">
        <v>2</v>
      </c>
      <c r="E18" s="257">
        <v>1</v>
      </c>
      <c r="F18" s="256">
        <v>1</v>
      </c>
      <c r="G18" s="258">
        <v>1</v>
      </c>
      <c r="H18" s="258">
        <v>1</v>
      </c>
      <c r="I18" s="259">
        <v>1</v>
      </c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</row>
    <row r="19" spans="2:23" ht="36" customHeight="1" x14ac:dyDescent="0.2">
      <c r="B19" s="254" t="s">
        <v>80</v>
      </c>
      <c r="C19" s="255" t="s">
        <v>54</v>
      </c>
      <c r="D19" s="256"/>
      <c r="E19" s="257"/>
      <c r="F19" s="256"/>
      <c r="G19" s="258"/>
      <c r="H19" s="258"/>
      <c r="I19" s="25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</row>
    <row r="20" spans="2:23" ht="36" customHeight="1" x14ac:dyDescent="0.2">
      <c r="B20" s="254" t="s">
        <v>81</v>
      </c>
      <c r="C20" s="261" t="s">
        <v>233</v>
      </c>
      <c r="D20" s="256"/>
      <c r="E20" s="257"/>
      <c r="F20" s="256"/>
      <c r="G20" s="258"/>
      <c r="H20" s="258"/>
      <c r="I20" s="25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</row>
    <row r="21" spans="2:23" ht="36" customHeight="1" x14ac:dyDescent="0.2">
      <c r="B21" s="254" t="s">
        <v>109</v>
      </c>
      <c r="C21" s="255" t="s">
        <v>92</v>
      </c>
      <c r="D21" s="256"/>
      <c r="E21" s="257"/>
      <c r="F21" s="256"/>
      <c r="G21" s="258"/>
      <c r="H21" s="258"/>
      <c r="I21" s="25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</row>
    <row r="22" spans="2:23" ht="36" customHeight="1" x14ac:dyDescent="0.2">
      <c r="B22" s="254" t="s">
        <v>38</v>
      </c>
      <c r="C22" s="255" t="s">
        <v>236</v>
      </c>
      <c r="D22" s="256"/>
      <c r="E22" s="257"/>
      <c r="F22" s="256"/>
      <c r="G22" s="258"/>
      <c r="H22" s="258"/>
      <c r="I22" s="25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</row>
    <row r="23" spans="2:23" ht="36" customHeight="1" x14ac:dyDescent="0.2">
      <c r="B23" s="254" t="s">
        <v>110</v>
      </c>
      <c r="C23" s="255" t="s">
        <v>342</v>
      </c>
      <c r="D23" s="256">
        <v>1042457</v>
      </c>
      <c r="E23" s="257">
        <v>981136</v>
      </c>
      <c r="F23" s="783">
        <v>180561</v>
      </c>
      <c r="G23" s="784">
        <v>361122</v>
      </c>
      <c r="H23" s="784">
        <v>541683</v>
      </c>
      <c r="I23" s="785">
        <v>722244</v>
      </c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</row>
    <row r="24" spans="2:23" ht="36" customHeight="1" x14ac:dyDescent="0.2">
      <c r="B24" s="254" t="s">
        <v>123</v>
      </c>
      <c r="C24" s="255" t="s">
        <v>341</v>
      </c>
      <c r="D24" s="256">
        <v>3</v>
      </c>
      <c r="E24" s="257"/>
      <c r="F24" s="256">
        <v>3</v>
      </c>
      <c r="G24" s="258">
        <v>3</v>
      </c>
      <c r="H24" s="258">
        <v>3</v>
      </c>
      <c r="I24" s="259">
        <v>3</v>
      </c>
      <c r="J24" s="732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2:23" ht="36" customHeight="1" x14ac:dyDescent="0.2">
      <c r="B25" s="254" t="s">
        <v>124</v>
      </c>
      <c r="C25" s="255" t="s">
        <v>200</v>
      </c>
      <c r="D25" s="256"/>
      <c r="E25" s="257"/>
      <c r="F25" s="256"/>
      <c r="G25" s="258"/>
      <c r="H25" s="258"/>
      <c r="I25" s="25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</row>
    <row r="26" spans="2:23" ht="36" customHeight="1" x14ac:dyDescent="0.2">
      <c r="B26" s="254" t="s">
        <v>125</v>
      </c>
      <c r="C26" s="255" t="s">
        <v>235</v>
      </c>
      <c r="D26" s="256"/>
      <c r="E26" s="257"/>
      <c r="F26" s="256"/>
      <c r="G26" s="258"/>
      <c r="H26" s="258"/>
      <c r="I26" s="25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</row>
    <row r="27" spans="2:23" ht="36" customHeight="1" x14ac:dyDescent="0.2">
      <c r="B27" s="254" t="s">
        <v>126</v>
      </c>
      <c r="C27" s="255" t="s">
        <v>55</v>
      </c>
      <c r="D27" s="256">
        <v>200000</v>
      </c>
      <c r="E27" s="257">
        <v>150916</v>
      </c>
      <c r="F27" s="256">
        <v>100000</v>
      </c>
      <c r="G27" s="258">
        <v>200000</v>
      </c>
      <c r="H27" s="258">
        <v>300000</v>
      </c>
      <c r="I27" s="259">
        <v>400000</v>
      </c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</row>
    <row r="28" spans="2:23" ht="36" customHeight="1" x14ac:dyDescent="0.2">
      <c r="B28" s="254" t="s">
        <v>127</v>
      </c>
      <c r="C28" s="255" t="s">
        <v>41</v>
      </c>
      <c r="D28" s="256">
        <v>20000</v>
      </c>
      <c r="E28" s="257">
        <v>9160</v>
      </c>
      <c r="F28" s="256">
        <v>5000</v>
      </c>
      <c r="G28" s="258">
        <v>10000</v>
      </c>
      <c r="H28" s="258">
        <v>15000</v>
      </c>
      <c r="I28" s="259">
        <v>20000</v>
      </c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</row>
    <row r="29" spans="2:23" ht="36" customHeight="1" x14ac:dyDescent="0.2">
      <c r="B29" s="254" t="s">
        <v>111</v>
      </c>
      <c r="C29" s="263" t="s">
        <v>42</v>
      </c>
      <c r="D29" s="256">
        <v>20000</v>
      </c>
      <c r="E29" s="257">
        <v>0</v>
      </c>
      <c r="F29" s="256">
        <v>5000</v>
      </c>
      <c r="G29" s="258">
        <v>10000</v>
      </c>
      <c r="H29" s="258">
        <v>15000</v>
      </c>
      <c r="I29" s="259">
        <v>20000</v>
      </c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</row>
    <row r="30" spans="2:23" ht="36" customHeight="1" x14ac:dyDescent="0.2">
      <c r="B30" s="254" t="s">
        <v>112</v>
      </c>
      <c r="C30" s="255" t="s">
        <v>56</v>
      </c>
      <c r="D30" s="256"/>
      <c r="E30" s="257"/>
      <c r="F30" s="256"/>
      <c r="G30" s="258"/>
      <c r="H30" s="258"/>
      <c r="I30" s="25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</row>
    <row r="31" spans="2:23" ht="36" customHeight="1" x14ac:dyDescent="0.2">
      <c r="B31" s="254" t="s">
        <v>199</v>
      </c>
      <c r="C31" s="255" t="s">
        <v>382</v>
      </c>
      <c r="D31" s="256"/>
      <c r="E31" s="257"/>
      <c r="F31" s="256"/>
      <c r="G31" s="258"/>
      <c r="H31" s="258"/>
      <c r="I31" s="25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</row>
    <row r="32" spans="2:23" ht="36" customHeight="1" x14ac:dyDescent="0.2">
      <c r="B32" s="254" t="s">
        <v>39</v>
      </c>
      <c r="C32" s="255" t="s">
        <v>57</v>
      </c>
      <c r="D32" s="256"/>
      <c r="E32" s="257"/>
      <c r="F32" s="256"/>
      <c r="G32" s="258"/>
      <c r="H32" s="258"/>
      <c r="I32" s="25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</row>
    <row r="33" spans="2:23" ht="36" customHeight="1" x14ac:dyDescent="0.2">
      <c r="B33" s="254" t="s">
        <v>128</v>
      </c>
      <c r="C33" s="255" t="s">
        <v>396</v>
      </c>
      <c r="D33" s="256"/>
      <c r="E33" s="257"/>
      <c r="F33" s="256"/>
      <c r="G33" s="258"/>
      <c r="H33" s="258"/>
      <c r="I33" s="25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</row>
    <row r="34" spans="2:23" ht="36" customHeight="1" x14ac:dyDescent="0.2">
      <c r="B34" s="254" t="s">
        <v>129</v>
      </c>
      <c r="C34" s="255" t="s">
        <v>58</v>
      </c>
      <c r="D34" s="256"/>
      <c r="E34" s="257"/>
      <c r="F34" s="256"/>
      <c r="G34" s="258"/>
      <c r="H34" s="258"/>
      <c r="I34" s="25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</row>
    <row r="35" spans="2:23" ht="36" customHeight="1" x14ac:dyDescent="0.2">
      <c r="B35" s="254" t="s">
        <v>113</v>
      </c>
      <c r="C35" s="255" t="s">
        <v>59</v>
      </c>
      <c r="D35" s="256"/>
      <c r="E35" s="257"/>
      <c r="F35" s="256"/>
      <c r="G35" s="258"/>
      <c r="H35" s="258"/>
      <c r="I35" s="25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</row>
    <row r="36" spans="2:23" ht="36" customHeight="1" x14ac:dyDescent="0.2">
      <c r="B36" s="254" t="s">
        <v>130</v>
      </c>
      <c r="C36" s="255" t="s">
        <v>60</v>
      </c>
      <c r="D36" s="256"/>
      <c r="E36" s="257"/>
      <c r="F36" s="256"/>
      <c r="G36" s="258"/>
      <c r="H36" s="258"/>
      <c r="I36" s="25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</row>
    <row r="37" spans="2:23" ht="36" customHeight="1" x14ac:dyDescent="0.2">
      <c r="B37" s="590" t="s">
        <v>383</v>
      </c>
      <c r="C37" s="589" t="s">
        <v>887</v>
      </c>
      <c r="D37" s="582">
        <v>50000</v>
      </c>
      <c r="E37" s="257">
        <v>27000</v>
      </c>
      <c r="F37" s="586">
        <v>12500</v>
      </c>
      <c r="G37" s="258">
        <v>25000</v>
      </c>
      <c r="H37" s="258">
        <v>37500</v>
      </c>
      <c r="I37" s="588">
        <v>50000</v>
      </c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</row>
    <row r="38" spans="2:23" s="581" customFormat="1" ht="36" customHeight="1" thickBot="1" x14ac:dyDescent="0.25">
      <c r="B38" s="578" t="s">
        <v>780</v>
      </c>
      <c r="C38" s="579" t="s">
        <v>781</v>
      </c>
      <c r="D38" s="583"/>
      <c r="E38" s="584"/>
      <c r="F38" s="585"/>
      <c r="G38" s="587"/>
      <c r="H38" s="587"/>
      <c r="I38" s="580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</row>
    <row r="39" spans="2:23" x14ac:dyDescent="0.2">
      <c r="B39" s="248"/>
      <c r="C39" s="264" t="s">
        <v>889</v>
      </c>
      <c r="D39" s="717">
        <f>SUM(D9+D13+D17+D23+D27+D28+D29+D37)</f>
        <v>5212938</v>
      </c>
      <c r="E39" s="717">
        <f t="shared" ref="E39:I39" si="1">SUM(E9+E13+E17+E23+E27+E28+E29+E37)</f>
        <v>3825948</v>
      </c>
      <c r="F39" s="717">
        <f t="shared" si="1"/>
        <v>1270461</v>
      </c>
      <c r="G39" s="717">
        <f t="shared" si="1"/>
        <v>2490585</v>
      </c>
      <c r="H39" s="717">
        <f>SUM(H9+H13+H17+H23+H27+H28+H29+H37)</f>
        <v>3982899</v>
      </c>
      <c r="I39" s="717">
        <f t="shared" si="1"/>
        <v>5149000</v>
      </c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</row>
    <row r="40" spans="2:23" ht="19.5" customHeight="1" x14ac:dyDescent="0.2">
      <c r="B40" s="248"/>
      <c r="C40" s="925" t="s">
        <v>237</v>
      </c>
      <c r="D40" s="925"/>
      <c r="E40" s="265"/>
      <c r="F40" s="248"/>
      <c r="G40" s="248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</row>
    <row r="41" spans="2:23" ht="18.75" customHeight="1" x14ac:dyDescent="0.2">
      <c r="B41" s="248"/>
      <c r="C41" s="924" t="s">
        <v>405</v>
      </c>
      <c r="D41" s="924"/>
      <c r="E41" s="924"/>
      <c r="F41" s="264"/>
      <c r="G41" s="264"/>
      <c r="H41" s="264"/>
      <c r="I41" s="264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</row>
    <row r="42" spans="2:23" x14ac:dyDescent="0.2">
      <c r="B42" s="248"/>
      <c r="C42" s="264"/>
      <c r="D42" s="264"/>
      <c r="E42" s="264"/>
      <c r="F42" s="264"/>
      <c r="G42" s="264"/>
      <c r="H42" s="264"/>
      <c r="I42" s="264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</row>
    <row r="43" spans="2:23" ht="24" customHeight="1" x14ac:dyDescent="0.2">
      <c r="C43" s="266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2:23" x14ac:dyDescent="0.2">
      <c r="B44" s="248"/>
      <c r="C44" s="264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</row>
    <row r="45" spans="2:23" x14ac:dyDescent="0.2">
      <c r="B45" s="248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</row>
    <row r="46" spans="2:23" x14ac:dyDescent="0.2">
      <c r="B46" s="248"/>
      <c r="C46" s="249"/>
      <c r="D46" s="264"/>
      <c r="E46" s="264"/>
      <c r="F46" s="264"/>
      <c r="G46" s="264"/>
      <c r="H46" s="264"/>
      <c r="I46" s="264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</row>
    <row r="47" spans="2:23" x14ac:dyDescent="0.2">
      <c r="B47" s="248"/>
      <c r="C47" s="249"/>
      <c r="D47" s="264"/>
      <c r="E47" s="264"/>
      <c r="F47" s="264"/>
      <c r="G47" s="264"/>
      <c r="H47" s="264"/>
      <c r="I47" s="264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</row>
    <row r="48" spans="2:23" x14ac:dyDescent="0.2">
      <c r="B48" s="248"/>
      <c r="C48" s="264"/>
      <c r="D48" s="264"/>
      <c r="E48" s="264"/>
      <c r="F48" s="264"/>
      <c r="G48" s="264"/>
      <c r="H48" s="264"/>
      <c r="I48" s="264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</row>
    <row r="49" spans="2:23" x14ac:dyDescent="0.2">
      <c r="B49" s="248"/>
      <c r="C49" s="264"/>
      <c r="D49" s="264"/>
      <c r="E49" s="264"/>
      <c r="F49" s="264"/>
      <c r="G49" s="264"/>
      <c r="H49" s="264"/>
      <c r="I49" s="264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</row>
    <row r="50" spans="2:23" x14ac:dyDescent="0.2">
      <c r="B50" s="248"/>
      <c r="C50" s="264"/>
      <c r="D50" s="264"/>
      <c r="E50" s="264"/>
      <c r="F50" s="264"/>
      <c r="G50" s="264"/>
      <c r="H50" s="264"/>
      <c r="I50" s="264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</row>
    <row r="51" spans="2:23" x14ac:dyDescent="0.2">
      <c r="B51" s="248"/>
      <c r="C51" s="264"/>
      <c r="D51" s="264"/>
      <c r="E51" s="264"/>
      <c r="F51" s="264"/>
      <c r="G51" s="264"/>
      <c r="H51" s="264"/>
      <c r="I51" s="264"/>
      <c r="J51" s="249"/>
      <c r="K51" s="249"/>
      <c r="L51" s="249"/>
      <c r="M51" s="249"/>
      <c r="N51" s="249"/>
      <c r="O51" s="249"/>
    </row>
    <row r="52" spans="2:23" x14ac:dyDescent="0.2">
      <c r="B52" s="248"/>
      <c r="C52" s="264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</row>
    <row r="53" spans="2:23" x14ac:dyDescent="0.2">
      <c r="B53" s="248"/>
      <c r="C53" s="264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</row>
    <row r="54" spans="2:23" x14ac:dyDescent="0.2">
      <c r="B54" s="248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</row>
    <row r="55" spans="2:23" x14ac:dyDescent="0.2">
      <c r="B55" s="248"/>
      <c r="C55" s="249"/>
      <c r="D55" s="264"/>
      <c r="E55" s="264"/>
      <c r="F55" s="264"/>
      <c r="G55" s="264"/>
      <c r="H55" s="264"/>
      <c r="I55" s="264"/>
      <c r="J55" s="249"/>
      <c r="K55" s="249"/>
      <c r="L55" s="249"/>
      <c r="M55" s="249"/>
      <c r="N55" s="249"/>
      <c r="O55" s="249"/>
    </row>
    <row r="56" spans="2:23" x14ac:dyDescent="0.2">
      <c r="B56" s="248"/>
      <c r="C56" s="249"/>
      <c r="D56" s="264"/>
      <c r="E56" s="264"/>
      <c r="F56" s="264"/>
      <c r="G56" s="264"/>
      <c r="H56" s="264"/>
      <c r="I56" s="264"/>
      <c r="J56" s="249"/>
      <c r="K56" s="249"/>
      <c r="L56" s="249"/>
      <c r="M56" s="249"/>
      <c r="N56" s="249"/>
      <c r="O56" s="249"/>
    </row>
    <row r="57" spans="2:23" x14ac:dyDescent="0.2">
      <c r="B57" s="248"/>
      <c r="C57" s="264"/>
      <c r="D57" s="264"/>
      <c r="E57" s="264"/>
      <c r="F57" s="264"/>
      <c r="G57" s="264"/>
      <c r="H57" s="264"/>
      <c r="I57" s="264"/>
      <c r="J57" s="249"/>
      <c r="K57" s="249"/>
      <c r="L57" s="249"/>
      <c r="M57" s="249"/>
      <c r="N57" s="249"/>
      <c r="O57" s="249"/>
    </row>
    <row r="58" spans="2:23" x14ac:dyDescent="0.2">
      <c r="B58" s="248"/>
      <c r="C58" s="264"/>
      <c r="D58" s="264"/>
      <c r="E58" s="264"/>
      <c r="F58" s="264"/>
      <c r="G58" s="264"/>
      <c r="H58" s="264"/>
      <c r="I58" s="264"/>
      <c r="J58" s="249"/>
      <c r="K58" s="249"/>
      <c r="L58" s="249"/>
      <c r="M58" s="249"/>
      <c r="N58" s="249"/>
      <c r="O58" s="249"/>
    </row>
    <row r="59" spans="2:23" x14ac:dyDescent="0.2">
      <c r="B59" s="248"/>
      <c r="C59" s="264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</row>
    <row r="60" spans="2:23" x14ac:dyDescent="0.2">
      <c r="B60" s="248"/>
      <c r="C60" s="264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</row>
    <row r="61" spans="2:23" x14ac:dyDescent="0.2"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</row>
    <row r="62" spans="2:23" x14ac:dyDescent="0.2"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</row>
    <row r="63" spans="2:23" x14ac:dyDescent="0.2"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</row>
    <row r="64" spans="2:23" x14ac:dyDescent="0.2"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</row>
    <row r="65" spans="2:15" x14ac:dyDescent="0.2">
      <c r="B65" s="249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/>
    </row>
    <row r="66" spans="2:15" x14ac:dyDescent="0.2"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</row>
    <row r="67" spans="2:15" x14ac:dyDescent="0.2"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</row>
    <row r="68" spans="2:15" x14ac:dyDescent="0.2"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</row>
    <row r="69" spans="2:15" x14ac:dyDescent="0.2"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49"/>
    </row>
    <row r="70" spans="2:15" x14ac:dyDescent="0.2"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49"/>
    </row>
    <row r="71" spans="2:15" x14ac:dyDescent="0.2"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</row>
    <row r="72" spans="2:15" x14ac:dyDescent="0.2"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</row>
    <row r="73" spans="2:15" x14ac:dyDescent="0.2"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</row>
    <row r="74" spans="2:15" x14ac:dyDescent="0.2"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</row>
    <row r="75" spans="2:15" x14ac:dyDescent="0.2">
      <c r="B75" s="249"/>
      <c r="C75" s="249"/>
      <c r="D75" s="249"/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</row>
    <row r="76" spans="2:15" x14ac:dyDescent="0.2">
      <c r="B76" s="249"/>
      <c r="C76" s="249"/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</row>
    <row r="77" spans="2:15" x14ac:dyDescent="0.2">
      <c r="B77" s="249"/>
      <c r="C77" s="249"/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</row>
    <row r="78" spans="2:15" x14ac:dyDescent="0.2">
      <c r="B78" s="249"/>
      <c r="C78" s="249"/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249"/>
      <c r="O78" s="249"/>
    </row>
    <row r="79" spans="2:15" x14ac:dyDescent="0.2"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</row>
    <row r="80" spans="2:15" x14ac:dyDescent="0.2"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</row>
    <row r="81" spans="2:15" x14ac:dyDescent="0.2"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</row>
    <row r="82" spans="2:15" x14ac:dyDescent="0.2"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</row>
    <row r="83" spans="2:15" x14ac:dyDescent="0.2"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</row>
    <row r="84" spans="2:15" x14ac:dyDescent="0.2"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</row>
    <row r="85" spans="2:15" x14ac:dyDescent="0.2"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</row>
    <row r="86" spans="2:15" x14ac:dyDescent="0.2"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</row>
    <row r="87" spans="2:15" x14ac:dyDescent="0.2"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</row>
    <row r="88" spans="2:15" x14ac:dyDescent="0.2"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</row>
    <row r="89" spans="2:15" x14ac:dyDescent="0.2"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</row>
    <row r="90" spans="2:15" x14ac:dyDescent="0.2"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</row>
    <row r="91" spans="2:15" x14ac:dyDescent="0.2"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</row>
    <row r="92" spans="2:15" x14ac:dyDescent="0.2"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</row>
    <row r="93" spans="2:15" x14ac:dyDescent="0.2"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</row>
    <row r="94" spans="2:15" x14ac:dyDescent="0.2"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</row>
    <row r="95" spans="2:15" x14ac:dyDescent="0.2">
      <c r="B95" s="249"/>
      <c r="C95" s="249"/>
      <c r="J95" s="249"/>
      <c r="K95" s="249"/>
      <c r="L95" s="249"/>
      <c r="M95" s="249"/>
      <c r="N95" s="249"/>
      <c r="O95" s="249"/>
    </row>
    <row r="96" spans="2:15" x14ac:dyDescent="0.2">
      <c r="B96" s="249"/>
      <c r="C96" s="249"/>
      <c r="J96" s="249"/>
      <c r="K96" s="249"/>
      <c r="L96" s="249"/>
      <c r="M96" s="249"/>
      <c r="N96" s="249"/>
      <c r="O96" s="249"/>
    </row>
  </sheetData>
  <mergeCells count="20"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  <mergeCell ref="B3:I3"/>
    <mergeCell ref="F5:F6"/>
    <mergeCell ref="E5:E6"/>
    <mergeCell ref="N5:N6"/>
    <mergeCell ref="B5:B6"/>
    <mergeCell ref="S5:S6"/>
    <mergeCell ref="H5:H6"/>
    <mergeCell ref="I5:I6"/>
    <mergeCell ref="J5:J6"/>
    <mergeCell ref="R5:R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59999389629810485"/>
  </sheetPr>
  <dimension ref="B1:I30"/>
  <sheetViews>
    <sheetView showGridLines="0" zoomScale="115" zoomScaleNormal="115" workbookViewId="0">
      <selection activeCell="I8" sqref="I8"/>
    </sheetView>
  </sheetViews>
  <sheetFormatPr defaultRowHeight="12.75" x14ac:dyDescent="0.2"/>
  <cols>
    <col min="1" max="1" width="1.7109375" style="7" customWidth="1"/>
    <col min="2" max="2" width="6.7109375" style="7" customWidth="1"/>
    <col min="3" max="3" width="20" style="7" customWidth="1"/>
    <col min="4" max="4" width="17.28515625" style="7" customWidth="1"/>
    <col min="5" max="5" width="15.7109375" style="7" customWidth="1"/>
    <col min="6" max="8" width="18.28515625" style="7" customWidth="1"/>
    <col min="9" max="16384" width="9.140625" style="7"/>
  </cols>
  <sheetData>
    <row r="1" spans="2:9" x14ac:dyDescent="0.2">
      <c r="H1" s="45" t="s">
        <v>769</v>
      </c>
    </row>
    <row r="2" spans="2:9" x14ac:dyDescent="0.2">
      <c r="H2" s="45"/>
    </row>
    <row r="3" spans="2:9" ht="18.75" customHeight="1" x14ac:dyDescent="0.2">
      <c r="B3" s="930" t="s">
        <v>839</v>
      </c>
      <c r="C3" s="931"/>
      <c r="D3" s="931"/>
      <c r="E3" s="931"/>
      <c r="F3" s="931"/>
      <c r="G3" s="931"/>
      <c r="H3" s="931"/>
    </row>
    <row r="4" spans="2:9" ht="3.75" customHeight="1" x14ac:dyDescent="0.2">
      <c r="B4" s="931"/>
      <c r="C4" s="931"/>
      <c r="D4" s="931"/>
      <c r="E4" s="931"/>
      <c r="F4" s="931"/>
      <c r="G4" s="931"/>
      <c r="H4" s="931"/>
    </row>
    <row r="5" spans="2:9" ht="13.5" thickBot="1" x14ac:dyDescent="0.25"/>
    <row r="6" spans="2:9" x14ac:dyDescent="0.2">
      <c r="B6" s="934" t="s">
        <v>2</v>
      </c>
      <c r="C6" s="936" t="s">
        <v>394</v>
      </c>
      <c r="D6" s="936" t="s">
        <v>202</v>
      </c>
      <c r="E6" s="936" t="s">
        <v>343</v>
      </c>
      <c r="F6" s="936" t="s">
        <v>203</v>
      </c>
      <c r="G6" s="936" t="s">
        <v>204</v>
      </c>
      <c r="H6" s="936" t="s">
        <v>205</v>
      </c>
    </row>
    <row r="7" spans="2:9" ht="31.5" customHeight="1" thickBot="1" x14ac:dyDescent="0.25">
      <c r="B7" s="935"/>
      <c r="C7" s="937"/>
      <c r="D7" s="937"/>
      <c r="E7" s="937"/>
      <c r="F7" s="937" t="s">
        <v>203</v>
      </c>
      <c r="G7" s="937" t="s">
        <v>204</v>
      </c>
      <c r="H7" s="937" t="s">
        <v>205</v>
      </c>
    </row>
    <row r="8" spans="2:9" ht="28.5" customHeight="1" thickBot="1" x14ac:dyDescent="0.25">
      <c r="B8" s="640">
        <v>1</v>
      </c>
      <c r="C8" s="752" t="s">
        <v>894</v>
      </c>
      <c r="D8" s="641">
        <v>2</v>
      </c>
      <c r="E8" s="641">
        <v>2</v>
      </c>
      <c r="F8" s="641">
        <v>0</v>
      </c>
      <c r="G8" s="641">
        <v>0</v>
      </c>
      <c r="H8" s="641">
        <v>0</v>
      </c>
      <c r="I8" s="747"/>
    </row>
    <row r="9" spans="2:9" ht="25.5" customHeight="1" thickBot="1" x14ac:dyDescent="0.25">
      <c r="B9" s="642">
        <v>2</v>
      </c>
      <c r="C9" s="753" t="s">
        <v>891</v>
      </c>
      <c r="D9" s="643">
        <v>1</v>
      </c>
      <c r="E9" s="643">
        <v>1</v>
      </c>
      <c r="F9" s="643">
        <v>1</v>
      </c>
      <c r="G9" s="643">
        <v>1</v>
      </c>
      <c r="H9" s="643">
        <v>0</v>
      </c>
    </row>
    <row r="10" spans="2:9" ht="27" customHeight="1" thickBot="1" x14ac:dyDescent="0.25">
      <c r="B10" s="642">
        <v>3</v>
      </c>
      <c r="C10" s="753" t="s">
        <v>892</v>
      </c>
      <c r="D10" s="643">
        <v>2</v>
      </c>
      <c r="E10" s="643">
        <v>2</v>
      </c>
      <c r="F10" s="643">
        <v>0</v>
      </c>
      <c r="G10" s="643">
        <v>0</v>
      </c>
      <c r="H10" s="643">
        <v>0</v>
      </c>
    </row>
    <row r="11" spans="2:9" ht="20.25" customHeight="1" thickBot="1" x14ac:dyDescent="0.25">
      <c r="B11" s="642">
        <v>4</v>
      </c>
      <c r="C11" s="754" t="s">
        <v>893</v>
      </c>
      <c r="D11" s="643">
        <v>1</v>
      </c>
      <c r="E11" s="643">
        <v>1</v>
      </c>
      <c r="F11" s="643">
        <v>1</v>
      </c>
      <c r="G11" s="643">
        <v>0</v>
      </c>
      <c r="H11" s="643">
        <v>1</v>
      </c>
    </row>
    <row r="12" spans="2:9" ht="15" customHeight="1" x14ac:dyDescent="0.2">
      <c r="B12" s="642">
        <v>5</v>
      </c>
      <c r="C12" s="643"/>
      <c r="D12" s="643"/>
      <c r="E12" s="643"/>
      <c r="F12" s="643"/>
      <c r="G12" s="643"/>
      <c r="H12" s="643"/>
    </row>
    <row r="13" spans="2:9" ht="15" customHeight="1" x14ac:dyDescent="0.2">
      <c r="B13" s="642">
        <v>6</v>
      </c>
      <c r="C13" s="643"/>
      <c r="D13" s="643"/>
      <c r="E13" s="643"/>
      <c r="F13" s="643"/>
      <c r="G13" s="643"/>
      <c r="H13" s="643"/>
    </row>
    <row r="14" spans="2:9" ht="15" customHeight="1" x14ac:dyDescent="0.2">
      <c r="B14" s="642">
        <v>7</v>
      </c>
      <c r="C14" s="643"/>
      <c r="D14" s="643"/>
      <c r="E14" s="643"/>
      <c r="F14" s="643"/>
      <c r="G14" s="643"/>
      <c r="H14" s="643"/>
    </row>
    <row r="15" spans="2:9" ht="15" customHeight="1" x14ac:dyDescent="0.2">
      <c r="B15" s="642">
        <v>8</v>
      </c>
      <c r="C15" s="643"/>
      <c r="D15" s="643"/>
      <c r="E15" s="643"/>
      <c r="F15" s="643"/>
      <c r="G15" s="643"/>
      <c r="H15" s="643"/>
    </row>
    <row r="16" spans="2:9" ht="15" customHeight="1" x14ac:dyDescent="0.2">
      <c r="B16" s="642">
        <v>9</v>
      </c>
      <c r="C16" s="643"/>
      <c r="D16" s="643"/>
      <c r="E16" s="643"/>
      <c r="F16" s="643"/>
      <c r="G16" s="643"/>
      <c r="H16" s="643"/>
    </row>
    <row r="17" spans="2:8" ht="15" customHeight="1" x14ac:dyDescent="0.2">
      <c r="B17" s="642">
        <v>10</v>
      </c>
      <c r="C17" s="643"/>
      <c r="D17" s="643"/>
      <c r="E17" s="643"/>
      <c r="F17" s="643"/>
      <c r="G17" s="643"/>
      <c r="H17" s="643"/>
    </row>
    <row r="18" spans="2:8" ht="15" customHeight="1" x14ac:dyDescent="0.2">
      <c r="B18" s="642">
        <v>11</v>
      </c>
      <c r="C18" s="643"/>
      <c r="D18" s="643"/>
      <c r="E18" s="643"/>
      <c r="F18" s="643"/>
      <c r="G18" s="643"/>
      <c r="H18" s="643"/>
    </row>
    <row r="19" spans="2:8" ht="15" customHeight="1" x14ac:dyDescent="0.2">
      <c r="B19" s="642">
        <v>12</v>
      </c>
      <c r="C19" s="643"/>
      <c r="D19" s="643"/>
      <c r="E19" s="643"/>
      <c r="F19" s="643"/>
      <c r="G19" s="643"/>
      <c r="H19" s="643"/>
    </row>
    <row r="20" spans="2:8" ht="15" customHeight="1" x14ac:dyDescent="0.2">
      <c r="B20" s="642">
        <v>13</v>
      </c>
      <c r="C20" s="643"/>
      <c r="D20" s="643"/>
      <c r="E20" s="643"/>
      <c r="F20" s="643"/>
      <c r="G20" s="643"/>
      <c r="H20" s="643"/>
    </row>
    <row r="21" spans="2:8" ht="15" customHeight="1" x14ac:dyDescent="0.2">
      <c r="B21" s="642">
        <v>14</v>
      </c>
      <c r="C21" s="643"/>
      <c r="D21" s="643"/>
      <c r="E21" s="643"/>
      <c r="F21" s="643"/>
      <c r="G21" s="643"/>
      <c r="H21" s="643"/>
    </row>
    <row r="22" spans="2:8" ht="15" customHeight="1" x14ac:dyDescent="0.2">
      <c r="B22" s="642">
        <v>15</v>
      </c>
      <c r="C22" s="643"/>
      <c r="D22" s="643"/>
      <c r="E22" s="643"/>
      <c r="F22" s="643"/>
      <c r="G22" s="643"/>
      <c r="H22" s="643"/>
    </row>
    <row r="23" spans="2:8" ht="15" customHeight="1" x14ac:dyDescent="0.2">
      <c r="B23" s="642">
        <v>16</v>
      </c>
      <c r="C23" s="643"/>
      <c r="D23" s="643"/>
      <c r="E23" s="643"/>
      <c r="F23" s="643"/>
      <c r="G23" s="643"/>
      <c r="H23" s="643"/>
    </row>
    <row r="24" spans="2:8" ht="15" customHeight="1" x14ac:dyDescent="0.2">
      <c r="B24" s="642">
        <v>17</v>
      </c>
      <c r="C24" s="643"/>
      <c r="D24" s="643"/>
      <c r="E24" s="643"/>
      <c r="F24" s="643"/>
      <c r="G24" s="643"/>
      <c r="H24" s="643"/>
    </row>
    <row r="25" spans="2:8" ht="15" customHeight="1" x14ac:dyDescent="0.2">
      <c r="B25" s="642">
        <v>18</v>
      </c>
      <c r="C25" s="643"/>
      <c r="D25" s="643"/>
      <c r="E25" s="643"/>
      <c r="F25" s="643"/>
      <c r="G25" s="643"/>
      <c r="H25" s="643"/>
    </row>
    <row r="26" spans="2:8" ht="15" customHeight="1" x14ac:dyDescent="0.2">
      <c r="B26" s="642">
        <v>19</v>
      </c>
      <c r="C26" s="643"/>
      <c r="D26" s="643"/>
      <c r="E26" s="643"/>
      <c r="F26" s="643"/>
      <c r="G26" s="643"/>
      <c r="H26" s="643"/>
    </row>
    <row r="27" spans="2:8" ht="15" customHeight="1" x14ac:dyDescent="0.2">
      <c r="B27" s="642">
        <v>20</v>
      </c>
      <c r="C27" s="643"/>
      <c r="D27" s="643"/>
      <c r="E27" s="643"/>
      <c r="F27" s="643"/>
      <c r="G27" s="643"/>
      <c r="H27" s="643"/>
    </row>
    <row r="28" spans="2:8" ht="15" customHeight="1" x14ac:dyDescent="0.2">
      <c r="B28" s="642">
        <v>21</v>
      </c>
      <c r="C28" s="643"/>
      <c r="D28" s="643"/>
      <c r="E28" s="643"/>
      <c r="F28" s="643"/>
      <c r="G28" s="643"/>
      <c r="H28" s="643"/>
    </row>
    <row r="29" spans="2:8" ht="15" customHeight="1" thickBot="1" x14ac:dyDescent="0.25">
      <c r="B29" s="644" t="s">
        <v>344</v>
      </c>
      <c r="C29" s="645"/>
      <c r="D29" s="645"/>
      <c r="E29" s="645"/>
      <c r="F29" s="645"/>
      <c r="G29" s="645"/>
      <c r="H29" s="645"/>
    </row>
    <row r="30" spans="2:8" ht="15" customHeight="1" thickBot="1" x14ac:dyDescent="0.25">
      <c r="B30" s="932" t="s">
        <v>206</v>
      </c>
      <c r="C30" s="933"/>
      <c r="D30" s="646">
        <f>SUM(D8:D14)</f>
        <v>6</v>
      </c>
      <c r="E30" s="646">
        <f t="shared" ref="E30:H30" si="0">SUM(E8:E14)</f>
        <v>6</v>
      </c>
      <c r="F30" s="646">
        <f t="shared" si="0"/>
        <v>2</v>
      </c>
      <c r="G30" s="646">
        <f t="shared" si="0"/>
        <v>1</v>
      </c>
      <c r="H30" s="646">
        <f t="shared" si="0"/>
        <v>1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59999389629810485"/>
  </sheetPr>
  <dimension ref="B1:O34"/>
  <sheetViews>
    <sheetView showGridLines="0" topLeftCell="A13" zoomScale="85" zoomScaleNormal="85" workbookViewId="0">
      <selection activeCell="D5" sqref="D5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50" t="s">
        <v>359</v>
      </c>
    </row>
    <row r="4" spans="2:13" ht="20.25" customHeight="1" x14ac:dyDescent="0.2">
      <c r="B4" s="938" t="s">
        <v>0</v>
      </c>
      <c r="C4" s="938"/>
      <c r="D4" s="938"/>
      <c r="E4" s="938"/>
      <c r="F4" s="938"/>
      <c r="G4" s="938"/>
      <c r="H4" s="271"/>
      <c r="I4" s="938" t="s">
        <v>1</v>
      </c>
      <c r="J4" s="938"/>
      <c r="K4" s="938"/>
      <c r="L4" s="938"/>
      <c r="M4" s="271"/>
    </row>
    <row r="5" spans="2:13" ht="11.25" customHeight="1" thickBot="1" x14ac:dyDescent="0.25">
      <c r="B5" s="270"/>
      <c r="C5" s="270"/>
      <c r="D5" s="772"/>
      <c r="E5" s="270"/>
      <c r="F5" s="270"/>
      <c r="G5" s="270"/>
      <c r="H5" s="271"/>
      <c r="I5" s="272"/>
      <c r="J5" s="272"/>
      <c r="K5" s="272"/>
      <c r="L5" s="272"/>
      <c r="M5" s="271"/>
    </row>
    <row r="6" spans="2:13" ht="34.5" customHeight="1" thickBot="1" x14ac:dyDescent="0.25">
      <c r="B6" s="947" t="s">
        <v>2</v>
      </c>
      <c r="C6" s="945" t="s">
        <v>63</v>
      </c>
      <c r="D6" s="949" t="s">
        <v>351</v>
      </c>
      <c r="E6" s="949"/>
      <c r="F6" s="952" t="s">
        <v>770</v>
      </c>
      <c r="G6" s="953"/>
      <c r="H6" s="273"/>
      <c r="I6" s="947" t="s">
        <v>2</v>
      </c>
      <c r="J6" s="945" t="s">
        <v>63</v>
      </c>
      <c r="K6" s="945" t="s">
        <v>772</v>
      </c>
      <c r="L6" s="950" t="s">
        <v>841</v>
      </c>
      <c r="M6" s="274"/>
    </row>
    <row r="7" spans="2:13" ht="40.5" customHeight="1" thickBot="1" x14ac:dyDescent="0.25">
      <c r="B7" s="948"/>
      <c r="C7" s="946"/>
      <c r="D7" s="304" t="s">
        <v>771</v>
      </c>
      <c r="E7" s="305" t="s">
        <v>840</v>
      </c>
      <c r="F7" s="306" t="s">
        <v>771</v>
      </c>
      <c r="G7" s="305" t="s">
        <v>840</v>
      </c>
      <c r="H7" s="273"/>
      <c r="I7" s="948"/>
      <c r="J7" s="946"/>
      <c r="K7" s="946"/>
      <c r="L7" s="951"/>
      <c r="M7" s="274"/>
    </row>
    <row r="8" spans="2:13" ht="30" customHeight="1" x14ac:dyDescent="0.2">
      <c r="B8" s="275">
        <v>1</v>
      </c>
      <c r="C8" s="276" t="s">
        <v>3</v>
      </c>
      <c r="D8" s="277">
        <v>2</v>
      </c>
      <c r="E8" s="209">
        <v>2</v>
      </c>
      <c r="F8" s="278">
        <v>3</v>
      </c>
      <c r="G8" s="279">
        <v>3</v>
      </c>
      <c r="H8" s="273"/>
      <c r="I8" s="280">
        <v>1</v>
      </c>
      <c r="J8" s="281" t="s">
        <v>4</v>
      </c>
      <c r="K8" s="277"/>
      <c r="L8" s="209"/>
      <c r="M8" s="274"/>
    </row>
    <row r="9" spans="2:13" ht="30" customHeight="1" x14ac:dyDescent="0.2">
      <c r="B9" s="282">
        <v>2</v>
      </c>
      <c r="C9" s="283" t="s">
        <v>6</v>
      </c>
      <c r="D9" s="205"/>
      <c r="E9" s="152"/>
      <c r="F9" s="284"/>
      <c r="G9" s="285"/>
      <c r="H9" s="274"/>
      <c r="I9" s="282">
        <v>2</v>
      </c>
      <c r="J9" s="283" t="s">
        <v>252</v>
      </c>
      <c r="K9" s="205">
        <v>2</v>
      </c>
      <c r="L9" s="152">
        <v>2</v>
      </c>
      <c r="M9" s="274"/>
    </row>
    <row r="10" spans="2:13" ht="30" customHeight="1" x14ac:dyDescent="0.2">
      <c r="B10" s="282">
        <v>3</v>
      </c>
      <c r="C10" s="283" t="s">
        <v>8</v>
      </c>
      <c r="D10" s="205"/>
      <c r="E10" s="152"/>
      <c r="F10" s="286"/>
      <c r="G10" s="152"/>
      <c r="H10" s="274"/>
      <c r="I10" s="282">
        <v>3</v>
      </c>
      <c r="J10" s="283" t="s">
        <v>9</v>
      </c>
      <c r="K10" s="205"/>
      <c r="L10" s="152"/>
      <c r="M10" s="274"/>
    </row>
    <row r="11" spans="2:13" ht="30" customHeight="1" x14ac:dyDescent="0.2">
      <c r="B11" s="282">
        <v>4</v>
      </c>
      <c r="C11" s="283" t="s">
        <v>11</v>
      </c>
      <c r="D11" s="205"/>
      <c r="E11" s="152"/>
      <c r="F11" s="284"/>
      <c r="G11" s="209"/>
      <c r="H11" s="274"/>
      <c r="I11" s="282">
        <v>4</v>
      </c>
      <c r="J11" s="283" t="s">
        <v>12</v>
      </c>
      <c r="K11" s="205"/>
      <c r="L11" s="152"/>
      <c r="M11" s="274"/>
    </row>
    <row r="12" spans="2:13" ht="30" customHeight="1" thickBot="1" x14ac:dyDescent="0.25">
      <c r="B12" s="282">
        <v>5</v>
      </c>
      <c r="C12" s="283" t="s">
        <v>14</v>
      </c>
      <c r="D12" s="205"/>
      <c r="E12" s="152"/>
      <c r="F12" s="287"/>
      <c r="G12" s="288"/>
      <c r="H12" s="274"/>
      <c r="I12" s="289">
        <v>5</v>
      </c>
      <c r="J12" s="290" t="s">
        <v>345</v>
      </c>
      <c r="K12" s="291"/>
      <c r="L12" s="208"/>
      <c r="M12" s="274"/>
    </row>
    <row r="13" spans="2:13" ht="30" customHeight="1" x14ac:dyDescent="0.2">
      <c r="B13" s="282">
        <v>6</v>
      </c>
      <c r="C13" s="283" t="s">
        <v>16</v>
      </c>
      <c r="D13" s="205"/>
      <c r="E13" s="152"/>
      <c r="F13" s="287"/>
      <c r="G13" s="288"/>
      <c r="H13" s="274"/>
      <c r="I13" s="939" t="s">
        <v>21</v>
      </c>
      <c r="J13" s="940"/>
      <c r="K13" s="311">
        <v>2</v>
      </c>
      <c r="L13" s="312">
        <v>2</v>
      </c>
      <c r="M13" s="274"/>
    </row>
    <row r="14" spans="2:13" ht="30" customHeight="1" thickBot="1" x14ac:dyDescent="0.25">
      <c r="B14" s="292">
        <v>7</v>
      </c>
      <c r="C14" s="290" t="s">
        <v>18</v>
      </c>
      <c r="D14" s="241"/>
      <c r="E14" s="154"/>
      <c r="F14" s="293"/>
      <c r="G14" s="294"/>
      <c r="H14" s="274"/>
      <c r="I14" s="941" t="s">
        <v>19</v>
      </c>
      <c r="J14" s="942"/>
      <c r="K14" s="313">
        <v>35</v>
      </c>
      <c r="L14" s="314">
        <v>35</v>
      </c>
      <c r="M14" s="274"/>
    </row>
    <row r="15" spans="2:13" ht="30" customHeight="1" thickBot="1" x14ac:dyDescent="0.25">
      <c r="B15" s="943" t="s">
        <v>21</v>
      </c>
      <c r="C15" s="944"/>
      <c r="D15" s="307">
        <v>2</v>
      </c>
      <c r="E15" s="308">
        <v>2</v>
      </c>
      <c r="F15" s="309">
        <v>3</v>
      </c>
      <c r="G15" s="310">
        <v>3</v>
      </c>
      <c r="H15" s="234"/>
      <c r="I15" s="295"/>
      <c r="J15" s="29"/>
      <c r="K15" s="234"/>
      <c r="L15" s="234"/>
      <c r="M15" s="274"/>
    </row>
    <row r="16" spans="2:13" ht="21.75" customHeight="1" x14ac:dyDescent="0.2">
      <c r="B16" s="295"/>
      <c r="C16" s="29"/>
      <c r="D16" s="234"/>
      <c r="E16" s="234"/>
      <c r="F16" s="234"/>
      <c r="G16" s="234"/>
      <c r="H16" s="234"/>
      <c r="I16" s="234"/>
      <c r="J16" s="29"/>
      <c r="K16" s="234"/>
      <c r="L16" s="234"/>
      <c r="M16" s="274"/>
    </row>
    <row r="17" spans="2:15" x14ac:dyDescent="0.2">
      <c r="C17" s="296"/>
      <c r="D17" s="274"/>
      <c r="E17" s="274"/>
      <c r="F17" s="274"/>
      <c r="G17" s="274"/>
      <c r="H17" s="234"/>
      <c r="I17" s="234"/>
      <c r="J17" s="234"/>
      <c r="K17" s="234"/>
      <c r="L17" s="234"/>
      <c r="M17" s="274"/>
    </row>
    <row r="18" spans="2:15" ht="18.75" customHeight="1" x14ac:dyDescent="0.25">
      <c r="B18" s="954" t="s">
        <v>198</v>
      </c>
      <c r="C18" s="954"/>
      <c r="D18" s="954"/>
      <c r="E18" s="954"/>
      <c r="F18" s="954"/>
      <c r="G18" s="954"/>
      <c r="H18" s="274"/>
      <c r="I18" s="938" t="s">
        <v>238</v>
      </c>
      <c r="J18" s="938"/>
      <c r="K18" s="938"/>
      <c r="L18" s="938"/>
      <c r="M18" s="748"/>
    </row>
    <row r="19" spans="2:15" ht="18.75" customHeight="1" thickBot="1" x14ac:dyDescent="0.3">
      <c r="F19" s="297"/>
      <c r="G19" s="297"/>
    </row>
    <row r="20" spans="2:15" ht="31.5" customHeight="1" thickBot="1" x14ac:dyDescent="0.3">
      <c r="B20" s="947" t="s">
        <v>2</v>
      </c>
      <c r="C20" s="945" t="s">
        <v>63</v>
      </c>
      <c r="D20" s="949" t="s">
        <v>351</v>
      </c>
      <c r="E20" s="949"/>
      <c r="F20" s="952" t="s">
        <v>770</v>
      </c>
      <c r="G20" s="953"/>
      <c r="I20" s="947" t="s">
        <v>2</v>
      </c>
      <c r="J20" s="955" t="s">
        <v>63</v>
      </c>
      <c r="K20" s="945" t="s">
        <v>772</v>
      </c>
      <c r="L20" s="950" t="s">
        <v>841</v>
      </c>
      <c r="M20" s="298"/>
    </row>
    <row r="21" spans="2:15" ht="34.5" customHeight="1" thickBot="1" x14ac:dyDescent="0.25">
      <c r="B21" s="948"/>
      <c r="C21" s="946"/>
      <c r="D21" s="304" t="s">
        <v>771</v>
      </c>
      <c r="E21" s="305" t="s">
        <v>840</v>
      </c>
      <c r="F21" s="315" t="s">
        <v>771</v>
      </c>
      <c r="G21" s="316" t="s">
        <v>840</v>
      </c>
      <c r="I21" s="948"/>
      <c r="J21" s="956"/>
      <c r="K21" s="946"/>
      <c r="L21" s="951"/>
    </row>
    <row r="22" spans="2:15" ht="30" customHeight="1" x14ac:dyDescent="0.2">
      <c r="B22" s="299">
        <v>1</v>
      </c>
      <c r="C22" s="281" t="s">
        <v>253</v>
      </c>
      <c r="D22" s="277">
        <v>0</v>
      </c>
      <c r="E22" s="209">
        <v>0</v>
      </c>
      <c r="F22" s="278">
        <v>2</v>
      </c>
      <c r="G22" s="300">
        <v>2</v>
      </c>
      <c r="I22" s="299">
        <v>1</v>
      </c>
      <c r="J22" s="301" t="s">
        <v>5</v>
      </c>
      <c r="K22" s="206">
        <v>1</v>
      </c>
      <c r="L22" s="209">
        <v>1</v>
      </c>
      <c r="M22" s="239"/>
    </row>
    <row r="23" spans="2:15" ht="30" customHeight="1" thickBot="1" x14ac:dyDescent="0.25">
      <c r="B23" s="292">
        <v>2</v>
      </c>
      <c r="C23" s="290" t="s">
        <v>254</v>
      </c>
      <c r="D23" s="241">
        <v>2</v>
      </c>
      <c r="E23" s="154">
        <v>2</v>
      </c>
      <c r="F23" s="302">
        <v>1</v>
      </c>
      <c r="G23" s="303">
        <v>1</v>
      </c>
      <c r="I23" s="282">
        <v>2</v>
      </c>
      <c r="J23" s="283" t="s">
        <v>7</v>
      </c>
      <c r="K23" s="151"/>
      <c r="L23" s="152"/>
      <c r="M23" s="239"/>
    </row>
    <row r="24" spans="2:15" ht="30" customHeight="1" thickBot="1" x14ac:dyDescent="0.25">
      <c r="B24" s="943" t="s">
        <v>21</v>
      </c>
      <c r="C24" s="944"/>
      <c r="D24" s="307">
        <v>2</v>
      </c>
      <c r="E24" s="308">
        <v>2</v>
      </c>
      <c r="F24" s="309">
        <v>3</v>
      </c>
      <c r="G24" s="310">
        <v>3</v>
      </c>
      <c r="I24" s="282">
        <v>3</v>
      </c>
      <c r="J24" s="283" t="s">
        <v>10</v>
      </c>
      <c r="K24" s="151">
        <v>1</v>
      </c>
      <c r="L24" s="152">
        <v>1</v>
      </c>
      <c r="M24" s="239"/>
    </row>
    <row r="25" spans="2:15" ht="30" customHeight="1" x14ac:dyDescent="0.2">
      <c r="B25" s="295"/>
      <c r="I25" s="282">
        <v>4</v>
      </c>
      <c r="J25" s="283" t="s">
        <v>13</v>
      </c>
      <c r="K25" s="151"/>
      <c r="L25" s="152"/>
      <c r="M25" s="239"/>
    </row>
    <row r="26" spans="2:15" ht="30" customHeight="1" x14ac:dyDescent="0.2">
      <c r="I26" s="282">
        <v>5</v>
      </c>
      <c r="J26" s="283" t="s">
        <v>15</v>
      </c>
      <c r="K26" s="151"/>
      <c r="L26" s="152"/>
      <c r="M26" s="239"/>
      <c r="O26" s="239"/>
    </row>
    <row r="27" spans="2:15" ht="30" customHeight="1" x14ac:dyDescent="0.2">
      <c r="I27" s="282">
        <v>6</v>
      </c>
      <c r="J27" s="283" t="s">
        <v>17</v>
      </c>
      <c r="K27" s="151"/>
      <c r="L27" s="152"/>
      <c r="M27" s="239"/>
    </row>
    <row r="28" spans="2:15" ht="30" customHeight="1" x14ac:dyDescent="0.2">
      <c r="I28" s="282">
        <v>7</v>
      </c>
      <c r="J28" s="283" t="s">
        <v>20</v>
      </c>
      <c r="K28" s="151"/>
      <c r="L28" s="152"/>
      <c r="M28" s="239"/>
    </row>
    <row r="29" spans="2:15" ht="30" customHeight="1" thickBot="1" x14ac:dyDescent="0.25">
      <c r="I29" s="292">
        <v>8</v>
      </c>
      <c r="J29" s="290" t="s">
        <v>22</v>
      </c>
      <c r="K29" s="153"/>
      <c r="L29" s="154"/>
      <c r="M29" s="239"/>
    </row>
    <row r="30" spans="2:15" ht="30" customHeight="1" thickBot="1" x14ac:dyDescent="0.25">
      <c r="I30" s="317"/>
      <c r="J30" s="318" t="s">
        <v>21</v>
      </c>
      <c r="K30" s="319">
        <v>2</v>
      </c>
      <c r="L30" s="308">
        <v>2</v>
      </c>
      <c r="M30" s="239"/>
    </row>
    <row r="31" spans="2:15" ht="30" customHeight="1" x14ac:dyDescent="0.2">
      <c r="I31" s="295"/>
      <c r="M31" s="239"/>
    </row>
    <row r="32" spans="2:15" ht="26.25" customHeight="1" x14ac:dyDescent="0.2">
      <c r="I32" s="295"/>
    </row>
    <row r="33" spans="9:9" ht="16.5" customHeight="1" x14ac:dyDescent="0.2"/>
    <row r="34" spans="9:9" x14ac:dyDescent="0.2">
      <c r="I34" s="295"/>
    </row>
  </sheetData>
  <mergeCells count="24"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59999389629810485"/>
  </sheetPr>
  <dimension ref="B1:O32"/>
  <sheetViews>
    <sheetView showGridLines="0" topLeftCell="A19" zoomScale="75" zoomScaleNormal="75" zoomScaleSheetLayoutView="70" workbookViewId="0">
      <selection activeCell="D5" sqref="D5"/>
    </sheetView>
  </sheetViews>
  <sheetFormatPr defaultRowHeight="14.25" x14ac:dyDescent="0.2"/>
  <cols>
    <col min="1" max="1" width="3" style="320" customWidth="1"/>
    <col min="2" max="2" width="9.140625" style="320"/>
    <col min="3" max="3" width="61.140625" style="320" customWidth="1"/>
    <col min="4" max="4" width="25.7109375" style="320" customWidth="1"/>
    <col min="5" max="5" width="2.28515625" style="320" customWidth="1"/>
    <col min="6" max="6" width="9.140625" style="320"/>
    <col min="7" max="7" width="69" style="320" customWidth="1"/>
    <col min="8" max="8" width="25.7109375" style="320" customWidth="1"/>
    <col min="9" max="16384" width="9.140625" style="320"/>
  </cols>
  <sheetData>
    <row r="1" spans="2:15" ht="15.75" x14ac:dyDescent="0.25">
      <c r="H1" s="50" t="s">
        <v>886</v>
      </c>
    </row>
    <row r="2" spans="2:15" x14ac:dyDescent="0.2">
      <c r="H2" s="321"/>
    </row>
    <row r="4" spans="2:15" ht="18" x14ac:dyDescent="0.25">
      <c r="B4" s="957" t="s">
        <v>62</v>
      </c>
      <c r="C4" s="957"/>
      <c r="D4" s="957"/>
      <c r="E4" s="957"/>
      <c r="F4" s="957"/>
      <c r="G4" s="957"/>
      <c r="H4" s="957"/>
    </row>
    <row r="5" spans="2:15" ht="15.75" thickBot="1" x14ac:dyDescent="0.3">
      <c r="B5" s="322"/>
      <c r="C5" s="322"/>
      <c r="D5" s="771"/>
      <c r="E5" s="322"/>
    </row>
    <row r="6" spans="2:15" ht="21" customHeight="1" x14ac:dyDescent="0.2">
      <c r="B6" s="922" t="s">
        <v>47</v>
      </c>
      <c r="C6" s="958" t="s">
        <v>61</v>
      </c>
      <c r="D6" s="928" t="s">
        <v>49</v>
      </c>
      <c r="E6" s="962"/>
      <c r="F6" s="922" t="s">
        <v>47</v>
      </c>
      <c r="G6" s="958" t="s">
        <v>61</v>
      </c>
      <c r="H6" s="928" t="s">
        <v>49</v>
      </c>
    </row>
    <row r="7" spans="2:15" ht="25.5" customHeight="1" thickBot="1" x14ac:dyDescent="0.25">
      <c r="B7" s="923"/>
      <c r="C7" s="959"/>
      <c r="D7" s="929"/>
      <c r="E7" s="963"/>
      <c r="F7" s="923"/>
      <c r="G7" s="959"/>
      <c r="H7" s="929"/>
      <c r="I7" s="964"/>
      <c r="J7" s="965"/>
      <c r="K7" s="964"/>
      <c r="L7" s="965"/>
      <c r="M7" s="964"/>
      <c r="N7" s="964"/>
      <c r="O7" s="964"/>
    </row>
    <row r="8" spans="2:15" ht="30" customHeight="1" thickBot="1" x14ac:dyDescent="0.25">
      <c r="B8" s="363"/>
      <c r="C8" s="364" t="s">
        <v>774</v>
      </c>
      <c r="D8" s="365">
        <v>2</v>
      </c>
      <c r="E8" s="323"/>
      <c r="F8" s="361"/>
      <c r="G8" s="359" t="s">
        <v>847</v>
      </c>
      <c r="H8" s="360">
        <v>2</v>
      </c>
      <c r="I8" s="964"/>
      <c r="J8" s="965"/>
      <c r="K8" s="964"/>
      <c r="L8" s="965"/>
      <c r="M8" s="964"/>
      <c r="N8" s="964"/>
      <c r="O8" s="964"/>
    </row>
    <row r="9" spans="2:15" s="330" customFormat="1" ht="30" customHeight="1" x14ac:dyDescent="0.2">
      <c r="B9" s="324"/>
      <c r="C9" s="325" t="s">
        <v>842</v>
      </c>
      <c r="D9" s="326"/>
      <c r="E9" s="327"/>
      <c r="F9" s="328"/>
      <c r="G9" s="325" t="s">
        <v>848</v>
      </c>
      <c r="H9" s="329"/>
      <c r="I9" s="965"/>
      <c r="J9" s="965"/>
      <c r="K9" s="964"/>
      <c r="L9" s="965"/>
      <c r="M9" s="964"/>
      <c r="N9" s="964"/>
      <c r="O9" s="964"/>
    </row>
    <row r="10" spans="2:15" ht="30" customHeight="1" x14ac:dyDescent="0.2">
      <c r="B10" s="331" t="s">
        <v>66</v>
      </c>
      <c r="C10" s="332" t="s">
        <v>44</v>
      </c>
      <c r="D10" s="333"/>
      <c r="E10" s="334"/>
      <c r="F10" s="335" t="s">
        <v>66</v>
      </c>
      <c r="G10" s="332" t="s">
        <v>44</v>
      </c>
      <c r="H10" s="336"/>
      <c r="I10" s="337"/>
      <c r="J10" s="337"/>
      <c r="K10" s="337"/>
      <c r="L10" s="337"/>
      <c r="M10" s="337"/>
      <c r="N10" s="337"/>
      <c r="O10" s="337"/>
    </row>
    <row r="11" spans="2:15" ht="30" customHeight="1" x14ac:dyDescent="0.2">
      <c r="B11" s="331" t="s">
        <v>69</v>
      </c>
      <c r="C11" s="338"/>
      <c r="D11" s="333"/>
      <c r="E11" s="334"/>
      <c r="F11" s="335" t="s">
        <v>69</v>
      </c>
      <c r="G11" s="338"/>
      <c r="H11" s="336"/>
      <c r="I11" s="337"/>
      <c r="J11" s="337"/>
      <c r="K11" s="337"/>
      <c r="L11" s="337"/>
      <c r="M11" s="337"/>
      <c r="N11" s="337"/>
      <c r="O11" s="337"/>
    </row>
    <row r="12" spans="2:15" ht="30" customHeight="1" x14ac:dyDescent="0.2">
      <c r="B12" s="331" t="s">
        <v>70</v>
      </c>
      <c r="C12" s="338"/>
      <c r="D12" s="333"/>
      <c r="E12" s="334"/>
      <c r="F12" s="335" t="s">
        <v>70</v>
      </c>
      <c r="G12" s="338"/>
      <c r="H12" s="336"/>
      <c r="I12" s="337"/>
      <c r="J12" s="337"/>
      <c r="K12" s="337"/>
      <c r="L12" s="337"/>
      <c r="M12" s="337"/>
      <c r="N12" s="337"/>
      <c r="O12" s="337"/>
    </row>
    <row r="13" spans="2:15" ht="30" customHeight="1" x14ac:dyDescent="0.2">
      <c r="B13" s="331" t="s">
        <v>74</v>
      </c>
      <c r="C13" s="338"/>
      <c r="D13" s="333"/>
      <c r="E13" s="334"/>
      <c r="F13" s="335" t="s">
        <v>74</v>
      </c>
      <c r="G13" s="338"/>
      <c r="H13" s="336"/>
      <c r="I13" s="337"/>
      <c r="J13" s="337"/>
      <c r="K13" s="337"/>
      <c r="L13" s="337"/>
      <c r="M13" s="337"/>
      <c r="N13" s="337"/>
      <c r="O13" s="337"/>
    </row>
    <row r="14" spans="2:15" s="344" customFormat="1" ht="30" customHeight="1" x14ac:dyDescent="0.2">
      <c r="B14" s="339"/>
      <c r="C14" s="340" t="s">
        <v>843</v>
      </c>
      <c r="D14" s="333"/>
      <c r="E14" s="341"/>
      <c r="F14" s="342"/>
      <c r="G14" s="340" t="s">
        <v>849</v>
      </c>
      <c r="H14" s="336"/>
      <c r="I14" s="343"/>
      <c r="J14" s="343"/>
      <c r="K14" s="343"/>
      <c r="L14" s="343"/>
      <c r="M14" s="343"/>
      <c r="N14" s="343"/>
      <c r="O14" s="343"/>
    </row>
    <row r="15" spans="2:15" ht="30" customHeight="1" x14ac:dyDescent="0.2">
      <c r="B15" s="331" t="s">
        <v>66</v>
      </c>
      <c r="C15" s="332"/>
      <c r="D15" s="333"/>
      <c r="E15" s="334"/>
      <c r="F15" s="335" t="s">
        <v>66</v>
      </c>
      <c r="G15" s="332" t="s">
        <v>44</v>
      </c>
      <c r="H15" s="336"/>
      <c r="I15" s="337"/>
      <c r="J15" s="337"/>
      <c r="K15" s="337"/>
      <c r="L15" s="337"/>
      <c r="M15" s="337"/>
      <c r="N15" s="337"/>
      <c r="O15" s="337"/>
    </row>
    <row r="16" spans="2:15" ht="30" customHeight="1" thickBot="1" x14ac:dyDescent="0.25">
      <c r="B16" s="345" t="s">
        <v>69</v>
      </c>
      <c r="C16" s="346"/>
      <c r="D16" s="347"/>
      <c r="E16" s="334"/>
      <c r="F16" s="348" t="s">
        <v>69</v>
      </c>
      <c r="G16" s="346"/>
      <c r="H16" s="349"/>
      <c r="I16" s="337"/>
      <c r="J16" s="337"/>
      <c r="K16" s="337"/>
      <c r="L16" s="337"/>
      <c r="M16" s="337"/>
      <c r="N16" s="337"/>
      <c r="O16" s="337"/>
    </row>
    <row r="17" spans="2:15" ht="30" customHeight="1" thickBot="1" x14ac:dyDescent="0.25">
      <c r="B17" s="358"/>
      <c r="C17" s="359" t="s">
        <v>844</v>
      </c>
      <c r="D17" s="360">
        <v>2</v>
      </c>
      <c r="E17" s="960"/>
      <c r="F17" s="362"/>
      <c r="G17" s="359" t="s">
        <v>773</v>
      </c>
      <c r="H17" s="360">
        <v>2</v>
      </c>
      <c r="I17" s="337"/>
      <c r="J17" s="337"/>
      <c r="K17" s="337"/>
      <c r="L17" s="337"/>
      <c r="M17" s="337"/>
      <c r="N17" s="337"/>
      <c r="O17" s="337"/>
    </row>
    <row r="18" spans="2:15" ht="15.75" thickBot="1" x14ac:dyDescent="0.25">
      <c r="B18" s="350"/>
      <c r="C18" s="351"/>
      <c r="D18" s="352"/>
      <c r="E18" s="961"/>
      <c r="F18" s="352"/>
      <c r="G18" s="352"/>
      <c r="H18" s="353"/>
      <c r="I18" s="337"/>
      <c r="J18" s="337"/>
      <c r="K18" s="337"/>
      <c r="L18" s="337"/>
      <c r="M18" s="337"/>
      <c r="N18" s="337"/>
      <c r="O18" s="337"/>
    </row>
    <row r="19" spans="2:15" x14ac:dyDescent="0.2">
      <c r="B19" s="922" t="s">
        <v>47</v>
      </c>
      <c r="C19" s="958" t="s">
        <v>61</v>
      </c>
      <c r="D19" s="928" t="s">
        <v>49</v>
      </c>
      <c r="E19" s="960"/>
      <c r="F19" s="922" t="s">
        <v>47</v>
      </c>
      <c r="G19" s="958" t="s">
        <v>61</v>
      </c>
      <c r="H19" s="928" t="s">
        <v>49</v>
      </c>
      <c r="I19" s="337"/>
      <c r="J19" s="337"/>
      <c r="K19" s="337"/>
      <c r="L19" s="337"/>
      <c r="M19" s="337"/>
      <c r="N19" s="337"/>
      <c r="O19" s="337"/>
    </row>
    <row r="20" spans="2:15" ht="15" thickBot="1" x14ac:dyDescent="0.25">
      <c r="B20" s="923"/>
      <c r="C20" s="959"/>
      <c r="D20" s="929"/>
      <c r="E20" s="960"/>
      <c r="F20" s="923"/>
      <c r="G20" s="959"/>
      <c r="H20" s="929"/>
      <c r="I20" s="337"/>
      <c r="J20" s="337"/>
      <c r="K20" s="337"/>
      <c r="L20" s="337"/>
      <c r="M20" s="337"/>
      <c r="N20" s="337"/>
      <c r="O20" s="337"/>
    </row>
    <row r="21" spans="2:15" ht="30" customHeight="1" thickBot="1" x14ac:dyDescent="0.25">
      <c r="B21" s="361"/>
      <c r="C21" s="359" t="s">
        <v>844</v>
      </c>
      <c r="D21" s="360">
        <v>2</v>
      </c>
      <c r="E21" s="323"/>
      <c r="F21" s="361"/>
      <c r="G21" s="359" t="s">
        <v>773</v>
      </c>
      <c r="H21" s="360">
        <v>2</v>
      </c>
    </row>
    <row r="22" spans="2:15" ht="30" customHeight="1" x14ac:dyDescent="0.2">
      <c r="B22" s="324"/>
      <c r="C22" s="325" t="s">
        <v>845</v>
      </c>
      <c r="D22" s="326"/>
      <c r="E22" s="334"/>
      <c r="F22" s="328"/>
      <c r="G22" s="325" t="s">
        <v>850</v>
      </c>
      <c r="H22" s="329"/>
    </row>
    <row r="23" spans="2:15" ht="30" customHeight="1" x14ac:dyDescent="0.2">
      <c r="B23" s="331" t="s">
        <v>66</v>
      </c>
      <c r="C23" s="332"/>
      <c r="D23" s="333"/>
      <c r="E23" s="334"/>
      <c r="F23" s="335" t="s">
        <v>66</v>
      </c>
      <c r="G23" s="332" t="s">
        <v>44</v>
      </c>
      <c r="H23" s="336"/>
    </row>
    <row r="24" spans="2:15" ht="30" customHeight="1" x14ac:dyDescent="0.2">
      <c r="B24" s="331" t="s">
        <v>69</v>
      </c>
      <c r="C24" s="338"/>
      <c r="D24" s="333"/>
      <c r="E24" s="334"/>
      <c r="F24" s="335" t="s">
        <v>69</v>
      </c>
      <c r="G24" s="338"/>
      <c r="H24" s="336"/>
    </row>
    <row r="25" spans="2:15" ht="30" customHeight="1" x14ac:dyDescent="0.2">
      <c r="B25" s="331" t="s">
        <v>70</v>
      </c>
      <c r="C25" s="338"/>
      <c r="D25" s="333"/>
      <c r="E25" s="334"/>
      <c r="F25" s="335" t="s">
        <v>70</v>
      </c>
      <c r="G25" s="338"/>
      <c r="H25" s="336"/>
    </row>
    <row r="26" spans="2:15" ht="30" customHeight="1" x14ac:dyDescent="0.2">
      <c r="B26" s="331" t="s">
        <v>74</v>
      </c>
      <c r="C26" s="338"/>
      <c r="D26" s="333"/>
      <c r="E26" s="334"/>
      <c r="F26" s="335" t="s">
        <v>74</v>
      </c>
      <c r="G26" s="338"/>
      <c r="H26" s="336"/>
    </row>
    <row r="27" spans="2:15" ht="30" customHeight="1" x14ac:dyDescent="0.2">
      <c r="B27" s="339"/>
      <c r="C27" s="340" t="s">
        <v>846</v>
      </c>
      <c r="D27" s="354"/>
      <c r="E27" s="341"/>
      <c r="F27" s="342"/>
      <c r="G27" s="340" t="s">
        <v>851</v>
      </c>
      <c r="H27" s="355"/>
    </row>
    <row r="28" spans="2:15" ht="30" customHeight="1" x14ac:dyDescent="0.2">
      <c r="B28" s="331" t="s">
        <v>66</v>
      </c>
      <c r="C28" s="332"/>
      <c r="D28" s="333"/>
      <c r="E28" s="334"/>
      <c r="F28" s="335" t="s">
        <v>66</v>
      </c>
      <c r="G28" s="332" t="s">
        <v>44</v>
      </c>
      <c r="H28" s="336"/>
    </row>
    <row r="29" spans="2:15" ht="30" customHeight="1" thickBot="1" x14ac:dyDescent="0.25">
      <c r="B29" s="345" t="s">
        <v>69</v>
      </c>
      <c r="C29" s="346"/>
      <c r="D29" s="347"/>
      <c r="E29" s="334"/>
      <c r="F29" s="348" t="s">
        <v>69</v>
      </c>
      <c r="G29" s="346"/>
      <c r="H29" s="349"/>
    </row>
    <row r="30" spans="2:15" ht="30" customHeight="1" thickBot="1" x14ac:dyDescent="0.25">
      <c r="B30" s="363"/>
      <c r="C30" s="364" t="s">
        <v>847</v>
      </c>
      <c r="D30" s="366">
        <v>2</v>
      </c>
      <c r="E30" s="356"/>
      <c r="F30" s="367"/>
      <c r="G30" s="364" t="s">
        <v>852</v>
      </c>
      <c r="H30" s="365">
        <v>2</v>
      </c>
    </row>
    <row r="31" spans="2:15" x14ac:dyDescent="0.2">
      <c r="B31" s="357"/>
      <c r="C31" s="357"/>
    </row>
    <row r="32" spans="2:15" x14ac:dyDescent="0.2">
      <c r="C32" s="320" t="s">
        <v>890</v>
      </c>
    </row>
  </sheetData>
  <mergeCells count="22">
    <mergeCell ref="O7:O9"/>
    <mergeCell ref="F6:F7"/>
    <mergeCell ref="G6:G7"/>
    <mergeCell ref="H6:H7"/>
    <mergeCell ref="J7:J9"/>
    <mergeCell ref="M7:M9"/>
    <mergeCell ref="I7:I9"/>
    <mergeCell ref="K7:K9"/>
    <mergeCell ref="L7:L9"/>
    <mergeCell ref="N7:N9"/>
    <mergeCell ref="B4:H4"/>
    <mergeCell ref="B19:B20"/>
    <mergeCell ref="C19:C20"/>
    <mergeCell ref="D19:D20"/>
    <mergeCell ref="F19:F20"/>
    <mergeCell ref="B6:B7"/>
    <mergeCell ref="C6:C7"/>
    <mergeCell ref="D6:D7"/>
    <mergeCell ref="E17:E20"/>
    <mergeCell ref="E6:E7"/>
    <mergeCell ref="G19:G20"/>
    <mergeCell ref="H19:H20"/>
  </mergeCells>
  <phoneticPr fontId="3" type="noConversion"/>
  <printOptions horizontalCentered="1"/>
  <pageMargins left="0.35433070866141736" right="0.51181102362204722" top="0.74803149606299213" bottom="0.74803149606299213" header="0.31496062992125984" footer="0.31496062992125984"/>
  <pageSetup scale="65" orientation="landscape" r:id="rId1"/>
  <headerFooter alignWithMargins="0"/>
  <ignoredErrors>
    <ignoredError sqref="B10:B16 F23:F29 B23:B29 F10:F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0.59999389629810485"/>
  </sheetPr>
  <dimension ref="A2:O75"/>
  <sheetViews>
    <sheetView showGridLines="0" topLeftCell="A25" zoomScale="115" zoomScaleNormal="115" workbookViewId="0">
      <selection activeCell="M34" sqref="M33:M34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2:14" x14ac:dyDescent="0.2">
      <c r="N2" s="45" t="s">
        <v>358</v>
      </c>
    </row>
    <row r="4" spans="2:14" ht="15.75" x14ac:dyDescent="0.2">
      <c r="B4" s="966" t="s">
        <v>853</v>
      </c>
      <c r="C4" s="966"/>
      <c r="D4" s="966"/>
      <c r="E4" s="966"/>
      <c r="F4" s="966"/>
      <c r="G4" s="966"/>
      <c r="H4" s="966"/>
      <c r="I4" s="966"/>
      <c r="J4" s="966"/>
      <c r="K4" s="966"/>
      <c r="L4" s="966"/>
      <c r="M4" s="966"/>
      <c r="N4" s="966"/>
    </row>
    <row r="5" spans="2:14" ht="13.5" thickBot="1" x14ac:dyDescent="0.25"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44" t="s">
        <v>46</v>
      </c>
    </row>
    <row r="6" spans="2:14" ht="15" customHeight="1" x14ac:dyDescent="0.2">
      <c r="B6" s="976" t="s">
        <v>855</v>
      </c>
      <c r="C6" s="979" t="s">
        <v>21</v>
      </c>
      <c r="D6" s="980"/>
      <c r="E6" s="981"/>
      <c r="F6" s="967" t="s">
        <v>347</v>
      </c>
      <c r="G6" s="968"/>
      <c r="H6" s="969"/>
      <c r="I6" s="967" t="s">
        <v>93</v>
      </c>
      <c r="J6" s="968"/>
      <c r="K6" s="969"/>
      <c r="L6" s="967" t="s">
        <v>94</v>
      </c>
      <c r="M6" s="968"/>
      <c r="N6" s="969"/>
    </row>
    <row r="7" spans="2:14" ht="12.75" customHeight="1" x14ac:dyDescent="0.2">
      <c r="B7" s="977"/>
      <c r="C7" s="973" t="s">
        <v>49</v>
      </c>
      <c r="D7" s="812" t="s">
        <v>195</v>
      </c>
      <c r="E7" s="971" t="s">
        <v>251</v>
      </c>
      <c r="F7" s="973" t="s">
        <v>49</v>
      </c>
      <c r="G7" s="812" t="s">
        <v>195</v>
      </c>
      <c r="H7" s="971" t="s">
        <v>251</v>
      </c>
      <c r="I7" s="973" t="s">
        <v>49</v>
      </c>
      <c r="J7" s="812" t="s">
        <v>195</v>
      </c>
      <c r="K7" s="971" t="s">
        <v>251</v>
      </c>
      <c r="L7" s="973" t="s">
        <v>49</v>
      </c>
      <c r="M7" s="812" t="s">
        <v>195</v>
      </c>
      <c r="N7" s="971" t="s">
        <v>251</v>
      </c>
    </row>
    <row r="8" spans="2:14" ht="21.75" customHeight="1" thickBot="1" x14ac:dyDescent="0.25">
      <c r="B8" s="978"/>
      <c r="C8" s="974"/>
      <c r="D8" s="975"/>
      <c r="E8" s="972"/>
      <c r="F8" s="974"/>
      <c r="G8" s="975"/>
      <c r="H8" s="972"/>
      <c r="I8" s="974"/>
      <c r="J8" s="975"/>
      <c r="K8" s="972"/>
      <c r="L8" s="974"/>
      <c r="M8" s="975"/>
      <c r="N8" s="972"/>
    </row>
    <row r="9" spans="2:14" ht="15" thickBot="1" x14ac:dyDescent="0.25">
      <c r="B9" s="647" t="s">
        <v>95</v>
      </c>
      <c r="C9" s="648">
        <f>SUM(F9+I9+L9)</f>
        <v>1</v>
      </c>
      <c r="D9" s="210">
        <f>SUM(G9+J9+M9)</f>
        <v>122168</v>
      </c>
      <c r="E9" s="213">
        <f>SUM(D9/C9)</f>
        <v>122168</v>
      </c>
      <c r="F9" s="649"/>
      <c r="G9" s="171"/>
      <c r="H9" s="216"/>
      <c r="I9" s="649"/>
      <c r="J9" s="171"/>
      <c r="K9" s="216"/>
      <c r="L9" s="719">
        <v>1</v>
      </c>
      <c r="M9" s="734">
        <v>122168</v>
      </c>
      <c r="N9" s="734">
        <v>122168</v>
      </c>
    </row>
    <row r="10" spans="2:14" ht="15" thickBot="1" x14ac:dyDescent="0.25">
      <c r="B10" s="651" t="s">
        <v>96</v>
      </c>
      <c r="C10" s="648">
        <f t="shared" ref="C10:C20" si="0">SUM(F10+I10+L10)</f>
        <v>1</v>
      </c>
      <c r="D10" s="210">
        <f t="shared" ref="D10:D20" si="1">SUM(G10+J10+M10)</f>
        <v>114444</v>
      </c>
      <c r="E10" s="213">
        <f t="shared" ref="E10:E20" si="2">SUM(D10/C10)</f>
        <v>114444</v>
      </c>
      <c r="F10" s="653"/>
      <c r="G10" s="162"/>
      <c r="H10" s="163"/>
      <c r="I10" s="653"/>
      <c r="J10" s="162"/>
      <c r="K10" s="163"/>
      <c r="L10" s="719">
        <v>1</v>
      </c>
      <c r="M10" s="734">
        <v>114444</v>
      </c>
      <c r="N10" s="734">
        <v>114444</v>
      </c>
    </row>
    <row r="11" spans="2:14" ht="15" thickBot="1" x14ac:dyDescent="0.25">
      <c r="B11" s="651" t="s">
        <v>97</v>
      </c>
      <c r="C11" s="648">
        <f t="shared" si="0"/>
        <v>1</v>
      </c>
      <c r="D11" s="210">
        <f t="shared" si="1"/>
        <v>110668</v>
      </c>
      <c r="E11" s="213">
        <f t="shared" si="2"/>
        <v>110668</v>
      </c>
      <c r="F11" s="653"/>
      <c r="G11" s="162"/>
      <c r="H11" s="163"/>
      <c r="I11" s="653"/>
      <c r="J11" s="162"/>
      <c r="K11" s="163"/>
      <c r="L11" s="719">
        <v>1</v>
      </c>
      <c r="M11" s="734">
        <v>110668</v>
      </c>
      <c r="N11" s="734">
        <v>110668</v>
      </c>
    </row>
    <row r="12" spans="2:14" ht="15" thickBot="1" x14ac:dyDescent="0.25">
      <c r="B12" s="651" t="s">
        <v>98</v>
      </c>
      <c r="C12" s="648">
        <f t="shared" si="0"/>
        <v>1</v>
      </c>
      <c r="D12" s="210">
        <f t="shared" si="1"/>
        <v>125114</v>
      </c>
      <c r="E12" s="213">
        <f t="shared" si="2"/>
        <v>125114</v>
      </c>
      <c r="F12" s="653"/>
      <c r="G12" s="162"/>
      <c r="H12" s="163"/>
      <c r="I12" s="653"/>
      <c r="J12" s="162"/>
      <c r="K12" s="163"/>
      <c r="L12" s="719">
        <v>1</v>
      </c>
      <c r="M12" s="734">
        <v>125114</v>
      </c>
      <c r="N12" s="734">
        <v>125114</v>
      </c>
    </row>
    <row r="13" spans="2:14" ht="15" thickBot="1" x14ac:dyDescent="0.25">
      <c r="B13" s="651" t="s">
        <v>99</v>
      </c>
      <c r="C13" s="648">
        <f t="shared" si="0"/>
        <v>1</v>
      </c>
      <c r="D13" s="210">
        <f t="shared" si="1"/>
        <v>114476</v>
      </c>
      <c r="E13" s="213">
        <f>SUM(D13/C13)</f>
        <v>114476</v>
      </c>
      <c r="F13" s="653"/>
      <c r="G13" s="162"/>
      <c r="H13" s="163"/>
      <c r="I13" s="653"/>
      <c r="J13" s="162"/>
      <c r="K13" s="163"/>
      <c r="L13" s="719">
        <v>1</v>
      </c>
      <c r="M13" s="734">
        <v>114476</v>
      </c>
      <c r="N13" s="734">
        <v>114476</v>
      </c>
    </row>
    <row r="14" spans="2:14" ht="15" thickBot="1" x14ac:dyDescent="0.25">
      <c r="B14" s="651" t="s">
        <v>100</v>
      </c>
      <c r="C14" s="648">
        <f t="shared" si="0"/>
        <v>1</v>
      </c>
      <c r="D14" s="210">
        <f t="shared" si="1"/>
        <v>120103</v>
      </c>
      <c r="E14" s="213">
        <f t="shared" si="2"/>
        <v>120103</v>
      </c>
      <c r="F14" s="653"/>
      <c r="G14" s="162"/>
      <c r="H14" s="163"/>
      <c r="I14" s="653"/>
      <c r="J14" s="162"/>
      <c r="K14" s="163"/>
      <c r="L14" s="719">
        <v>1</v>
      </c>
      <c r="M14" s="734">
        <v>120103</v>
      </c>
      <c r="N14" s="734">
        <v>120103</v>
      </c>
    </row>
    <row r="15" spans="2:14" ht="15" thickBot="1" x14ac:dyDescent="0.25">
      <c r="B15" s="651" t="s">
        <v>101</v>
      </c>
      <c r="C15" s="648">
        <f t="shared" si="0"/>
        <v>1</v>
      </c>
      <c r="D15" s="210">
        <f t="shared" si="1"/>
        <v>119083</v>
      </c>
      <c r="E15" s="213">
        <f t="shared" si="2"/>
        <v>119083</v>
      </c>
      <c r="F15" s="653"/>
      <c r="G15" s="162"/>
      <c r="H15" s="163"/>
      <c r="I15" s="653"/>
      <c r="J15" s="162"/>
      <c r="K15" s="163"/>
      <c r="L15" s="719">
        <v>1</v>
      </c>
      <c r="M15" s="734">
        <v>119083</v>
      </c>
      <c r="N15" s="734">
        <v>119083</v>
      </c>
    </row>
    <row r="16" spans="2:14" ht="15" thickBot="1" x14ac:dyDescent="0.25">
      <c r="B16" s="651" t="s">
        <v>102</v>
      </c>
      <c r="C16" s="648">
        <f t="shared" si="0"/>
        <v>1</v>
      </c>
      <c r="D16" s="210">
        <f t="shared" si="1"/>
        <v>111225</v>
      </c>
      <c r="E16" s="213">
        <f t="shared" si="2"/>
        <v>111225</v>
      </c>
      <c r="F16" s="653"/>
      <c r="G16" s="162"/>
      <c r="H16" s="163"/>
      <c r="I16" s="653"/>
      <c r="J16" s="162"/>
      <c r="K16" s="163"/>
      <c r="L16" s="719">
        <v>1</v>
      </c>
      <c r="M16" s="734">
        <v>111225</v>
      </c>
      <c r="N16" s="734">
        <v>111225</v>
      </c>
    </row>
    <row r="17" spans="1:15" ht="15" thickBot="1" x14ac:dyDescent="0.25">
      <c r="B17" s="651" t="s">
        <v>103</v>
      </c>
      <c r="C17" s="648">
        <f t="shared" si="0"/>
        <v>1</v>
      </c>
      <c r="D17" s="210">
        <f t="shared" si="1"/>
        <v>125114</v>
      </c>
      <c r="E17" s="213">
        <f>SUM(D17/C17)</f>
        <v>125114</v>
      </c>
      <c r="F17" s="653"/>
      <c r="G17" s="162"/>
      <c r="H17" s="163"/>
      <c r="I17" s="653"/>
      <c r="J17" s="162"/>
      <c r="K17" s="163"/>
      <c r="L17" s="719">
        <v>1</v>
      </c>
      <c r="M17" s="734">
        <v>125114</v>
      </c>
      <c r="N17" s="734">
        <v>125114</v>
      </c>
    </row>
    <row r="18" spans="1:15" ht="15" thickBot="1" x14ac:dyDescent="0.25">
      <c r="B18" s="651" t="s">
        <v>104</v>
      </c>
      <c r="C18" s="648">
        <f>SUM(F18+I18+L18)</f>
        <v>1</v>
      </c>
      <c r="D18" s="210">
        <f t="shared" si="1"/>
        <v>120103</v>
      </c>
      <c r="E18" s="213">
        <f t="shared" si="2"/>
        <v>120103</v>
      </c>
      <c r="F18" s="653"/>
      <c r="G18" s="162"/>
      <c r="H18" s="163"/>
      <c r="I18" s="653"/>
      <c r="J18" s="162"/>
      <c r="K18" s="163"/>
      <c r="L18" s="719">
        <v>1</v>
      </c>
      <c r="M18" s="734">
        <v>120103</v>
      </c>
      <c r="N18" s="734">
        <v>120103</v>
      </c>
    </row>
    <row r="19" spans="1:15" ht="15" thickBot="1" x14ac:dyDescent="0.25">
      <c r="B19" s="651" t="s">
        <v>105</v>
      </c>
      <c r="C19" s="648">
        <f t="shared" si="0"/>
        <v>1</v>
      </c>
      <c r="D19" s="210">
        <f>SUM(G19+J19+M19)</f>
        <v>114475</v>
      </c>
      <c r="E19" s="213">
        <f t="shared" si="2"/>
        <v>114475</v>
      </c>
      <c r="F19" s="653"/>
      <c r="G19" s="162"/>
      <c r="H19" s="163"/>
      <c r="I19" s="653"/>
      <c r="J19" s="162"/>
      <c r="K19" s="163"/>
      <c r="L19" s="719">
        <v>1</v>
      </c>
      <c r="M19" s="734">
        <v>114475</v>
      </c>
      <c r="N19" s="734">
        <v>114475</v>
      </c>
    </row>
    <row r="20" spans="1:15" ht="15" thickBot="1" x14ac:dyDescent="0.25">
      <c r="B20" s="651" t="s">
        <v>106</v>
      </c>
      <c r="C20" s="648">
        <f t="shared" si="0"/>
        <v>1</v>
      </c>
      <c r="D20" s="210">
        <f t="shared" si="1"/>
        <v>120103</v>
      </c>
      <c r="E20" s="213">
        <f t="shared" si="2"/>
        <v>120103</v>
      </c>
      <c r="F20" s="653"/>
      <c r="G20" s="162"/>
      <c r="H20" s="163"/>
      <c r="I20" s="653"/>
      <c r="J20" s="162"/>
      <c r="K20" s="163"/>
      <c r="L20" s="719">
        <v>1</v>
      </c>
      <c r="M20" s="734">
        <v>120103</v>
      </c>
      <c r="N20" s="734">
        <v>120103</v>
      </c>
    </row>
    <row r="21" spans="1:15" x14ac:dyDescent="0.2">
      <c r="B21" s="655" t="s">
        <v>21</v>
      </c>
      <c r="C21" s="652">
        <f>SUM(C9:C20)</f>
        <v>12</v>
      </c>
      <c r="D21" s="652">
        <f t="shared" ref="D21:G21" si="3">SUM(D9:D20)</f>
        <v>1417076</v>
      </c>
      <c r="E21" s="652">
        <f t="shared" si="3"/>
        <v>1417076</v>
      </c>
      <c r="F21" s="652">
        <f t="shared" si="3"/>
        <v>0</v>
      </c>
      <c r="G21" s="652">
        <f t="shared" si="3"/>
        <v>0</v>
      </c>
      <c r="H21" s="652">
        <f t="shared" ref="H21" si="4">SUM(H9:H20)</f>
        <v>0</v>
      </c>
      <c r="I21" s="652">
        <f t="shared" ref="I21" si="5">SUM(I9:I20)</f>
        <v>0</v>
      </c>
      <c r="J21" s="652">
        <f t="shared" ref="J21" si="6">SUM(J9:J20)</f>
        <v>0</v>
      </c>
      <c r="K21" s="652">
        <f t="shared" ref="K21" si="7">SUM(K9:K20)</f>
        <v>0</v>
      </c>
      <c r="L21" s="652">
        <f t="shared" ref="L21" si="8">SUM(L9:L20)</f>
        <v>12</v>
      </c>
      <c r="M21" s="652">
        <f t="shared" ref="M21" si="9">SUM(M9:M20)</f>
        <v>1417076</v>
      </c>
      <c r="N21" s="652">
        <f t="shared" ref="N21" si="10">SUM(N9:N20)</f>
        <v>1417076</v>
      </c>
    </row>
    <row r="22" spans="1:15" ht="13.5" thickBot="1" x14ac:dyDescent="0.25">
      <c r="B22" s="657" t="s">
        <v>107</v>
      </c>
      <c r="C22" s="658">
        <f>SUM(C21/12)</f>
        <v>1</v>
      </c>
      <c r="D22" s="658">
        <f t="shared" ref="D22:I22" si="11">SUM(D21/12)</f>
        <v>118089.66666666667</v>
      </c>
      <c r="E22" s="658">
        <f t="shared" si="11"/>
        <v>118089.66666666667</v>
      </c>
      <c r="F22" s="658">
        <f t="shared" si="11"/>
        <v>0</v>
      </c>
      <c r="G22" s="658">
        <f t="shared" si="11"/>
        <v>0</v>
      </c>
      <c r="H22" s="658">
        <f t="shared" si="11"/>
        <v>0</v>
      </c>
      <c r="I22" s="658">
        <f t="shared" si="11"/>
        <v>0</v>
      </c>
      <c r="J22" s="658">
        <f>SUM(J21/12)</f>
        <v>0</v>
      </c>
      <c r="K22" s="658">
        <f t="shared" ref="K22" si="12">SUM(K21/12)</f>
        <v>0</v>
      </c>
      <c r="L22" s="658">
        <f t="shared" ref="L22" si="13">SUM(L21/12)</f>
        <v>1</v>
      </c>
      <c r="M22" s="658">
        <f t="shared" ref="M22" si="14">SUM(M21/12)</f>
        <v>118089.66666666667</v>
      </c>
      <c r="N22" s="658">
        <f>SUM(N21/12)</f>
        <v>118089.66666666667</v>
      </c>
    </row>
    <row r="23" spans="1:15" x14ac:dyDescent="0.2">
      <c r="B23" s="970" t="s">
        <v>346</v>
      </c>
      <c r="C23" s="970"/>
      <c r="D23" s="970"/>
      <c r="E23" s="970"/>
      <c r="F23" s="970"/>
      <c r="G23" s="970"/>
      <c r="H23" s="970"/>
      <c r="I23" s="970"/>
      <c r="J23" s="970"/>
      <c r="K23" s="970"/>
      <c r="L23" s="970"/>
      <c r="M23" s="970"/>
    </row>
    <row r="24" spans="1:15" x14ac:dyDescent="0.2">
      <c r="B24" s="660" t="s">
        <v>857</v>
      </c>
      <c r="C24" s="660"/>
      <c r="D24" s="660"/>
    </row>
    <row r="28" spans="1:15" ht="15.75" x14ac:dyDescent="0.2">
      <c r="B28" s="966" t="s">
        <v>854</v>
      </c>
      <c r="C28" s="966"/>
      <c r="D28" s="966"/>
      <c r="E28" s="966"/>
      <c r="F28" s="966"/>
      <c r="G28" s="966"/>
      <c r="H28" s="966"/>
      <c r="I28" s="966"/>
      <c r="J28" s="966"/>
      <c r="K28" s="966"/>
      <c r="L28" s="966"/>
      <c r="M28" s="966"/>
      <c r="N28" s="966"/>
    </row>
    <row r="29" spans="1:15" ht="15" thickBot="1" x14ac:dyDescent="0.25">
      <c r="B29" s="661"/>
      <c r="C29" s="595"/>
      <c r="D29" s="595"/>
      <c r="E29" s="595"/>
      <c r="F29" s="595"/>
      <c r="G29" s="662"/>
      <c r="H29" s="662"/>
      <c r="I29" s="662"/>
      <c r="J29" s="662"/>
      <c r="K29" s="662"/>
      <c r="L29" s="662"/>
      <c r="M29" s="320"/>
      <c r="N29" s="44" t="s">
        <v>46</v>
      </c>
    </row>
    <row r="30" spans="1:15" ht="15" customHeight="1" x14ac:dyDescent="0.2">
      <c r="B30" s="976" t="s">
        <v>856</v>
      </c>
      <c r="C30" s="979" t="s">
        <v>21</v>
      </c>
      <c r="D30" s="980"/>
      <c r="E30" s="981"/>
      <c r="F30" s="967" t="s">
        <v>196</v>
      </c>
      <c r="G30" s="968"/>
      <c r="H30" s="969"/>
      <c r="I30" s="967" t="s">
        <v>93</v>
      </c>
      <c r="J30" s="968"/>
      <c r="K30" s="969"/>
      <c r="L30" s="967" t="s">
        <v>94</v>
      </c>
      <c r="M30" s="968"/>
      <c r="N30" s="969"/>
      <c r="O30" s="663"/>
    </row>
    <row r="31" spans="1:15" ht="12.75" customHeight="1" x14ac:dyDescent="0.2">
      <c r="B31" s="977"/>
      <c r="C31" s="973" t="s">
        <v>49</v>
      </c>
      <c r="D31" s="812" t="s">
        <v>195</v>
      </c>
      <c r="E31" s="971" t="s">
        <v>251</v>
      </c>
      <c r="F31" s="973" t="s">
        <v>49</v>
      </c>
      <c r="G31" s="812" t="s">
        <v>195</v>
      </c>
      <c r="H31" s="971" t="s">
        <v>251</v>
      </c>
      <c r="I31" s="973" t="s">
        <v>49</v>
      </c>
      <c r="J31" s="812" t="s">
        <v>195</v>
      </c>
      <c r="K31" s="971" t="s">
        <v>251</v>
      </c>
      <c r="L31" s="973" t="s">
        <v>49</v>
      </c>
      <c r="M31" s="812" t="s">
        <v>195</v>
      </c>
      <c r="N31" s="971" t="s">
        <v>251</v>
      </c>
    </row>
    <row r="32" spans="1:15" ht="21.75" customHeight="1" thickBot="1" x14ac:dyDescent="0.25">
      <c r="A32" s="10"/>
      <c r="B32" s="982"/>
      <c r="C32" s="974"/>
      <c r="D32" s="975"/>
      <c r="E32" s="972"/>
      <c r="F32" s="974"/>
      <c r="G32" s="975"/>
      <c r="H32" s="972"/>
      <c r="I32" s="974"/>
      <c r="J32" s="975"/>
      <c r="K32" s="972"/>
      <c r="L32" s="974"/>
      <c r="M32" s="975"/>
      <c r="N32" s="972"/>
      <c r="O32" s="775"/>
    </row>
    <row r="33" spans="1:14" ht="14.25" customHeight="1" x14ac:dyDescent="0.2">
      <c r="A33" s="10"/>
      <c r="B33" s="664" t="s">
        <v>95</v>
      </c>
      <c r="C33" s="650">
        <v>2</v>
      </c>
      <c r="D33" s="210">
        <f>SUM(G33+M33)</f>
        <v>202778.98393399914</v>
      </c>
      <c r="E33" s="665">
        <f>SUM(D33/C33)</f>
        <v>101389.49196699957</v>
      </c>
      <c r="F33" s="649">
        <v>1</v>
      </c>
      <c r="G33" s="171">
        <f t="shared" ref="G33:G44" si="15">SUM(G56/1.1515)</f>
        <v>79461.571862787678</v>
      </c>
      <c r="H33" s="216">
        <f>SUM(G33/F33)</f>
        <v>79461.571862787678</v>
      </c>
      <c r="I33" s="649"/>
      <c r="J33" s="171"/>
      <c r="K33" s="216"/>
      <c r="L33" s="650">
        <v>1</v>
      </c>
      <c r="M33" s="210">
        <f t="shared" ref="M33:M44" si="16">SUM(M56/1.1515)</f>
        <v>123317.41207121147</v>
      </c>
      <c r="N33" s="216">
        <f>SUM(M33/L33)</f>
        <v>123317.41207121147</v>
      </c>
    </row>
    <row r="34" spans="1:14" ht="14.25" customHeight="1" x14ac:dyDescent="0.2">
      <c r="A34" s="10"/>
      <c r="B34" s="666" t="s">
        <v>96</v>
      </c>
      <c r="C34" s="650">
        <v>2</v>
      </c>
      <c r="D34" s="210">
        <f t="shared" ref="D34:D44" si="17">SUM(G34+M34)</f>
        <v>202778.98393399914</v>
      </c>
      <c r="E34" s="665">
        <f t="shared" ref="E34:E44" si="18">SUM(D34/C34)</f>
        <v>101389.49196699957</v>
      </c>
      <c r="F34" s="649">
        <v>1</v>
      </c>
      <c r="G34" s="171">
        <f t="shared" si="15"/>
        <v>79461.571862787678</v>
      </c>
      <c r="H34" s="216">
        <f t="shared" ref="H34:H44" si="19">SUM(G34/F34)</f>
        <v>79461.571862787678</v>
      </c>
      <c r="I34" s="653"/>
      <c r="J34" s="162"/>
      <c r="K34" s="163"/>
      <c r="L34" s="650">
        <v>1</v>
      </c>
      <c r="M34" s="210">
        <f t="shared" si="16"/>
        <v>123317.41207121147</v>
      </c>
      <c r="N34" s="216">
        <f t="shared" ref="N34:N44" si="20">SUM(M34/L34)</f>
        <v>123317.41207121147</v>
      </c>
    </row>
    <row r="35" spans="1:14" ht="14.25" customHeight="1" x14ac:dyDescent="0.2">
      <c r="A35" s="10"/>
      <c r="B35" s="666" t="s">
        <v>97</v>
      </c>
      <c r="C35" s="650">
        <v>2</v>
      </c>
      <c r="D35" s="210">
        <f t="shared" si="17"/>
        <v>184889.27485887974</v>
      </c>
      <c r="E35" s="665">
        <f t="shared" si="18"/>
        <v>92444.63742943987</v>
      </c>
      <c r="F35" s="649">
        <v>1</v>
      </c>
      <c r="G35" s="171">
        <f t="shared" si="15"/>
        <v>72687.79852366478</v>
      </c>
      <c r="H35" s="216">
        <f t="shared" si="19"/>
        <v>72687.79852366478</v>
      </c>
      <c r="I35" s="653"/>
      <c r="J35" s="162"/>
      <c r="K35" s="163"/>
      <c r="L35" s="650">
        <v>1</v>
      </c>
      <c r="M35" s="210">
        <f t="shared" si="16"/>
        <v>112201.47633521495</v>
      </c>
      <c r="N35" s="216">
        <f t="shared" si="20"/>
        <v>112201.47633521495</v>
      </c>
    </row>
    <row r="36" spans="1:14" ht="14.25" customHeight="1" x14ac:dyDescent="0.2">
      <c r="A36" s="10"/>
      <c r="B36" s="666" t="s">
        <v>98</v>
      </c>
      <c r="C36" s="650">
        <v>2</v>
      </c>
      <c r="D36" s="210">
        <f t="shared" si="17"/>
        <v>211463.30872774642</v>
      </c>
      <c r="E36" s="665">
        <f t="shared" si="18"/>
        <v>105731.65436387321</v>
      </c>
      <c r="F36" s="649">
        <v>1</v>
      </c>
      <c r="G36" s="171">
        <f t="shared" si="15"/>
        <v>82935.30178028658</v>
      </c>
      <c r="H36" s="216">
        <f t="shared" si="19"/>
        <v>82935.30178028658</v>
      </c>
      <c r="I36" s="653"/>
      <c r="J36" s="162"/>
      <c r="K36" s="163"/>
      <c r="L36" s="650">
        <v>1</v>
      </c>
      <c r="M36" s="210">
        <f t="shared" si="16"/>
        <v>128528.00694745984</v>
      </c>
      <c r="N36" s="216">
        <f t="shared" si="20"/>
        <v>128528.00694745984</v>
      </c>
    </row>
    <row r="37" spans="1:14" ht="14.25" customHeight="1" x14ac:dyDescent="0.2">
      <c r="A37" s="10"/>
      <c r="B37" s="666" t="s">
        <v>99</v>
      </c>
      <c r="C37" s="650">
        <v>2</v>
      </c>
      <c r="D37" s="210">
        <f t="shared" si="17"/>
        <v>223621.36343899264</v>
      </c>
      <c r="E37" s="665">
        <f t="shared" si="18"/>
        <v>111810.68171949632</v>
      </c>
      <c r="F37" s="649">
        <v>1</v>
      </c>
      <c r="G37" s="171">
        <f t="shared" si="15"/>
        <v>90751.194094659149</v>
      </c>
      <c r="H37" s="216">
        <f t="shared" si="19"/>
        <v>90751.194094659149</v>
      </c>
      <c r="I37" s="653"/>
      <c r="J37" s="162"/>
      <c r="K37" s="163"/>
      <c r="L37" s="650">
        <v>1</v>
      </c>
      <c r="M37" s="210">
        <f t="shared" si="16"/>
        <v>132870.1693443335</v>
      </c>
      <c r="N37" s="216">
        <f t="shared" si="20"/>
        <v>132870.1693443335</v>
      </c>
    </row>
    <row r="38" spans="1:14" ht="14.25" customHeight="1" x14ac:dyDescent="0.2">
      <c r="A38" s="10"/>
      <c r="B38" s="666" t="s">
        <v>100</v>
      </c>
      <c r="C38" s="650">
        <v>2</v>
      </c>
      <c r="D38" s="210">
        <f t="shared" si="17"/>
        <v>214068.60616587062</v>
      </c>
      <c r="E38" s="665">
        <f t="shared" si="18"/>
        <v>107034.30308293531</v>
      </c>
      <c r="F38" s="649">
        <v>1</v>
      </c>
      <c r="G38" s="171">
        <f t="shared" si="15"/>
        <v>86843.247937472857</v>
      </c>
      <c r="H38" s="216">
        <f t="shared" si="19"/>
        <v>86843.247937472857</v>
      </c>
      <c r="I38" s="653"/>
      <c r="J38" s="162"/>
      <c r="K38" s="163"/>
      <c r="L38" s="650">
        <v>1</v>
      </c>
      <c r="M38" s="210">
        <f t="shared" si="16"/>
        <v>127225.35822839774</v>
      </c>
      <c r="N38" s="216">
        <f t="shared" si="20"/>
        <v>127225.35822839774</v>
      </c>
    </row>
    <row r="39" spans="1:14" ht="14.25" customHeight="1" x14ac:dyDescent="0.2">
      <c r="A39" s="10"/>
      <c r="B39" s="666" t="s">
        <v>101</v>
      </c>
      <c r="C39" s="650">
        <v>2</v>
      </c>
      <c r="D39" s="210">
        <f t="shared" si="17"/>
        <v>204515.84889274859</v>
      </c>
      <c r="E39" s="665">
        <f t="shared" si="18"/>
        <v>102257.92444637429</v>
      </c>
      <c r="F39" s="649">
        <v>1</v>
      </c>
      <c r="G39" s="171">
        <f t="shared" si="15"/>
        <v>82935.30178028658</v>
      </c>
      <c r="H39" s="216">
        <f t="shared" si="19"/>
        <v>82935.30178028658</v>
      </c>
      <c r="I39" s="653"/>
      <c r="J39" s="162"/>
      <c r="K39" s="163"/>
      <c r="L39" s="650">
        <v>1</v>
      </c>
      <c r="M39" s="210">
        <f t="shared" si="16"/>
        <v>121580.54711246201</v>
      </c>
      <c r="N39" s="216">
        <f t="shared" si="20"/>
        <v>121580.54711246201</v>
      </c>
    </row>
    <row r="40" spans="1:14" ht="14.25" customHeight="1" x14ac:dyDescent="0.2">
      <c r="A40" s="10"/>
      <c r="B40" s="666" t="s">
        <v>102</v>
      </c>
      <c r="C40" s="650">
        <v>2</v>
      </c>
      <c r="D40" s="210">
        <f t="shared" si="17"/>
        <v>223621.36343899264</v>
      </c>
      <c r="E40" s="665">
        <f t="shared" si="18"/>
        <v>111810.68171949632</v>
      </c>
      <c r="F40" s="649">
        <v>1</v>
      </c>
      <c r="G40" s="171">
        <f t="shared" si="15"/>
        <v>90751.194094659149</v>
      </c>
      <c r="H40" s="216">
        <f t="shared" si="19"/>
        <v>90751.194094659149</v>
      </c>
      <c r="I40" s="653"/>
      <c r="J40" s="162"/>
      <c r="K40" s="163"/>
      <c r="L40" s="650">
        <v>1</v>
      </c>
      <c r="M40" s="210">
        <f t="shared" si="16"/>
        <v>132870.1693443335</v>
      </c>
      <c r="N40" s="216">
        <f t="shared" si="20"/>
        <v>132870.1693443335</v>
      </c>
    </row>
    <row r="41" spans="1:14" ht="14.25" customHeight="1" x14ac:dyDescent="0.2">
      <c r="A41" s="10"/>
      <c r="B41" s="666" t="s">
        <v>103</v>
      </c>
      <c r="C41" s="650">
        <v>2</v>
      </c>
      <c r="D41" s="210">
        <f t="shared" si="17"/>
        <v>204515.84889274859</v>
      </c>
      <c r="E41" s="665">
        <f t="shared" si="18"/>
        <v>102257.92444637429</v>
      </c>
      <c r="F41" s="649">
        <v>1</v>
      </c>
      <c r="G41" s="171">
        <f>SUM(G64/1.1515)</f>
        <v>82935.30178028658</v>
      </c>
      <c r="H41" s="216">
        <f t="shared" si="19"/>
        <v>82935.30178028658</v>
      </c>
      <c r="I41" s="653"/>
      <c r="J41" s="162"/>
      <c r="K41" s="163"/>
      <c r="L41" s="650">
        <v>1</v>
      </c>
      <c r="M41" s="210">
        <f>SUM(M64/1.1515)</f>
        <v>121580.54711246201</v>
      </c>
      <c r="N41" s="216">
        <f t="shared" si="20"/>
        <v>121580.54711246201</v>
      </c>
    </row>
    <row r="42" spans="1:14" ht="14.25" customHeight="1" x14ac:dyDescent="0.2">
      <c r="A42" s="10"/>
      <c r="B42" s="666" t="s">
        <v>104</v>
      </c>
      <c r="C42" s="650">
        <v>2</v>
      </c>
      <c r="D42" s="210">
        <f t="shared" si="17"/>
        <v>214068.60616587062</v>
      </c>
      <c r="E42" s="665">
        <f t="shared" si="18"/>
        <v>107034.30308293531</v>
      </c>
      <c r="F42" s="649">
        <v>1</v>
      </c>
      <c r="G42" s="171">
        <f t="shared" si="15"/>
        <v>86843.247937472857</v>
      </c>
      <c r="H42" s="216">
        <f t="shared" si="19"/>
        <v>86843.247937472857</v>
      </c>
      <c r="I42" s="653"/>
      <c r="J42" s="162"/>
      <c r="K42" s="163"/>
      <c r="L42" s="650">
        <v>1</v>
      </c>
      <c r="M42" s="210">
        <f t="shared" si="16"/>
        <v>127225.35822839774</v>
      </c>
      <c r="N42" s="216">
        <f>SUM(M42/L42)</f>
        <v>127225.35822839774</v>
      </c>
    </row>
    <row r="43" spans="1:14" ht="14.25" customHeight="1" x14ac:dyDescent="0.2">
      <c r="A43" s="10"/>
      <c r="B43" s="666" t="s">
        <v>105</v>
      </c>
      <c r="C43" s="650">
        <v>2</v>
      </c>
      <c r="D43" s="210">
        <f>SUM(G43+M43)</f>
        <v>216239.68736430744</v>
      </c>
      <c r="E43" s="665">
        <f>SUM(D43/C43)</f>
        <v>108119.84368215372</v>
      </c>
      <c r="F43" s="649">
        <v>1</v>
      </c>
      <c r="G43" s="171">
        <f t="shared" si="15"/>
        <v>89014.329135909691</v>
      </c>
      <c r="H43" s="216">
        <f>SUM(G43/F43)</f>
        <v>89014.329135909691</v>
      </c>
      <c r="I43" s="653"/>
      <c r="J43" s="162"/>
      <c r="K43" s="163"/>
      <c r="L43" s="650">
        <v>1</v>
      </c>
      <c r="M43" s="210">
        <f t="shared" si="16"/>
        <v>127225.35822839774</v>
      </c>
      <c r="N43" s="216">
        <f t="shared" si="20"/>
        <v>127225.35822839774</v>
      </c>
    </row>
    <row r="44" spans="1:14" ht="14.25" customHeight="1" x14ac:dyDescent="0.2">
      <c r="A44" s="10"/>
      <c r="B44" s="666" t="s">
        <v>106</v>
      </c>
      <c r="C44" s="650">
        <v>2</v>
      </c>
      <c r="D44" s="210">
        <f t="shared" si="17"/>
        <v>206686.93009118544</v>
      </c>
      <c r="E44" s="665">
        <f t="shared" si="18"/>
        <v>103343.46504559272</v>
      </c>
      <c r="F44" s="649">
        <v>1</v>
      </c>
      <c r="G44" s="171">
        <f t="shared" si="15"/>
        <v>85106.382978723414</v>
      </c>
      <c r="H44" s="216">
        <f t="shared" si="19"/>
        <v>85106.382978723414</v>
      </c>
      <c r="I44" s="653"/>
      <c r="J44" s="162"/>
      <c r="K44" s="163"/>
      <c r="L44" s="650">
        <v>1</v>
      </c>
      <c r="M44" s="210">
        <f t="shared" si="16"/>
        <v>121580.54711246201</v>
      </c>
      <c r="N44" s="216">
        <f t="shared" si="20"/>
        <v>121580.54711246201</v>
      </c>
    </row>
    <row r="45" spans="1:14" ht="14.25" customHeight="1" x14ac:dyDescent="0.2">
      <c r="A45" s="10"/>
      <c r="B45" s="668" t="s">
        <v>21</v>
      </c>
      <c r="C45" s="656">
        <f t="shared" ref="C45:D45" si="21">SUM(C33:C44)</f>
        <v>24</v>
      </c>
      <c r="D45" s="656">
        <f t="shared" si="21"/>
        <v>2509248.8059053412</v>
      </c>
      <c r="E45" s="656">
        <f t="shared" ref="E45" si="22">SUM(E33:E44)</f>
        <v>1254624.4029526706</v>
      </c>
      <c r="F45" s="656">
        <f t="shared" ref="F45" si="23">SUM(F33:F44)</f>
        <v>12</v>
      </c>
      <c r="G45" s="656">
        <f t="shared" ref="G45" si="24">SUM(G33:G44)</f>
        <v>1009726.4437689971</v>
      </c>
      <c r="H45" s="656">
        <f t="shared" ref="H45" si="25">SUM(H33:H44)</f>
        <v>1009726.4437689971</v>
      </c>
      <c r="I45" s="656"/>
      <c r="J45" s="656"/>
      <c r="K45" s="656"/>
      <c r="L45" s="656">
        <f>SUM(L33:L44)</f>
        <v>12</v>
      </c>
      <c r="M45" s="656">
        <f>SUM(M33:M44)</f>
        <v>1499522.3621363442</v>
      </c>
      <c r="N45" s="656">
        <f>SUM(N33:N44)</f>
        <v>1499522.3621363442</v>
      </c>
    </row>
    <row r="46" spans="1:14" ht="14.25" customHeight="1" thickBot="1" x14ac:dyDescent="0.25">
      <c r="A46" s="10"/>
      <c r="B46" s="669" t="s">
        <v>107</v>
      </c>
      <c r="C46" s="659">
        <f t="shared" ref="C46:D46" si="26">SUM(C45/12)</f>
        <v>2</v>
      </c>
      <c r="D46" s="659">
        <f t="shared" si="26"/>
        <v>209104.06715877843</v>
      </c>
      <c r="E46" s="659">
        <f t="shared" ref="E46" si="27">SUM(E45/12)</f>
        <v>104552.03357938922</v>
      </c>
      <c r="F46" s="659">
        <f t="shared" ref="F46" si="28">SUM(F45/12)</f>
        <v>1</v>
      </c>
      <c r="G46" s="659">
        <f t="shared" ref="G46" si="29">SUM(G45/12)</f>
        <v>84143.870314083091</v>
      </c>
      <c r="H46" s="659">
        <f t="shared" ref="H46" si="30">SUM(H45/12)</f>
        <v>84143.870314083091</v>
      </c>
      <c r="I46" s="659"/>
      <c r="J46" s="659"/>
      <c r="K46" s="659"/>
      <c r="L46" s="659">
        <f t="shared" ref="L46" si="31">SUM(L45/12)</f>
        <v>1</v>
      </c>
      <c r="M46" s="659">
        <f>SUM(M45/12)</f>
        <v>124960.19684469535</v>
      </c>
      <c r="N46" s="659">
        <f>SUM(N45/12)</f>
        <v>124960.19684469535</v>
      </c>
    </row>
    <row r="47" spans="1:14" ht="14.25" x14ac:dyDescent="0.2">
      <c r="B47" s="983" t="s">
        <v>858</v>
      </c>
      <c r="C47" s="983"/>
      <c r="D47" s="983"/>
      <c r="E47" s="983"/>
      <c r="F47" s="983"/>
      <c r="G47" s="983"/>
      <c r="H47" s="983"/>
      <c r="I47" s="983"/>
      <c r="J47" s="983"/>
      <c r="K47" s="983"/>
      <c r="L47" s="983"/>
      <c r="M47" s="983"/>
      <c r="N47" s="320"/>
    </row>
    <row r="51" spans="2:14" ht="15.75" x14ac:dyDescent="0.2">
      <c r="B51" s="966" t="s">
        <v>859</v>
      </c>
      <c r="C51" s="966"/>
      <c r="D51" s="966"/>
      <c r="E51" s="966"/>
      <c r="F51" s="966"/>
      <c r="G51" s="966"/>
      <c r="H51" s="966"/>
      <c r="I51" s="966"/>
      <c r="J51" s="966"/>
      <c r="K51" s="966"/>
      <c r="L51" s="966"/>
      <c r="M51" s="966"/>
      <c r="N51" s="966"/>
    </row>
    <row r="52" spans="2:14" ht="15" thickBot="1" x14ac:dyDescent="0.25">
      <c r="B52" s="661"/>
      <c r="C52" s="595"/>
      <c r="D52" s="595"/>
      <c r="E52" s="595"/>
      <c r="F52" s="595"/>
      <c r="G52" s="662"/>
      <c r="H52" s="662"/>
      <c r="I52" s="662"/>
      <c r="J52" s="662"/>
      <c r="K52" s="662"/>
      <c r="L52" s="662"/>
      <c r="M52" s="320"/>
      <c r="N52" s="44" t="s">
        <v>46</v>
      </c>
    </row>
    <row r="53" spans="2:14" ht="15" customHeight="1" x14ac:dyDescent="0.2">
      <c r="B53" s="976" t="s">
        <v>856</v>
      </c>
      <c r="C53" s="979" t="s">
        <v>21</v>
      </c>
      <c r="D53" s="980"/>
      <c r="E53" s="981"/>
      <c r="F53" s="967" t="s">
        <v>196</v>
      </c>
      <c r="G53" s="968"/>
      <c r="H53" s="969"/>
      <c r="I53" s="967" t="s">
        <v>93</v>
      </c>
      <c r="J53" s="968"/>
      <c r="K53" s="969"/>
      <c r="L53" s="967" t="s">
        <v>94</v>
      </c>
      <c r="M53" s="968"/>
      <c r="N53" s="969"/>
    </row>
    <row r="54" spans="2:14" ht="12.75" customHeight="1" x14ac:dyDescent="0.2">
      <c r="B54" s="977"/>
      <c r="C54" s="973" t="s">
        <v>49</v>
      </c>
      <c r="D54" s="812" t="s">
        <v>195</v>
      </c>
      <c r="E54" s="971" t="s">
        <v>251</v>
      </c>
      <c r="F54" s="973" t="s">
        <v>49</v>
      </c>
      <c r="G54" s="812" t="s">
        <v>195</v>
      </c>
      <c r="H54" s="971" t="s">
        <v>251</v>
      </c>
      <c r="I54" s="973" t="s">
        <v>49</v>
      </c>
      <c r="J54" s="812" t="s">
        <v>195</v>
      </c>
      <c r="K54" s="971" t="s">
        <v>251</v>
      </c>
      <c r="L54" s="973" t="s">
        <v>49</v>
      </c>
      <c r="M54" s="812" t="s">
        <v>195</v>
      </c>
      <c r="N54" s="971" t="s">
        <v>251</v>
      </c>
    </row>
    <row r="55" spans="2:14" ht="13.5" thickBot="1" x14ac:dyDescent="0.25">
      <c r="B55" s="978"/>
      <c r="C55" s="974"/>
      <c r="D55" s="975"/>
      <c r="E55" s="972"/>
      <c r="F55" s="974"/>
      <c r="G55" s="975"/>
      <c r="H55" s="972"/>
      <c r="I55" s="974"/>
      <c r="J55" s="975"/>
      <c r="K55" s="972"/>
      <c r="L55" s="974"/>
      <c r="M55" s="975"/>
      <c r="N55" s="972"/>
    </row>
    <row r="56" spans="2:14" ht="13.5" thickBot="1" x14ac:dyDescent="0.25">
      <c r="B56" s="718" t="s">
        <v>95</v>
      </c>
      <c r="C56" s="719">
        <v>2</v>
      </c>
      <c r="D56" s="734">
        <f>SUM(G56+J56+M56)</f>
        <v>233500</v>
      </c>
      <c r="E56" s="734">
        <f>SUM(D56/C56)</f>
        <v>116750</v>
      </c>
      <c r="F56" s="723">
        <v>1</v>
      </c>
      <c r="G56" s="734">
        <v>91500</v>
      </c>
      <c r="H56" s="734">
        <f>SUM(G56/F56)</f>
        <v>91500</v>
      </c>
      <c r="I56" s="720"/>
      <c r="J56" s="720"/>
      <c r="K56" s="720"/>
      <c r="L56" s="734">
        <v>1</v>
      </c>
      <c r="M56" s="740">
        <v>142000</v>
      </c>
      <c r="N56" s="740">
        <f>SUM(M56/L56)</f>
        <v>142000</v>
      </c>
    </row>
    <row r="57" spans="2:14" ht="13.5" thickBot="1" x14ac:dyDescent="0.25">
      <c r="B57" s="718" t="s">
        <v>96</v>
      </c>
      <c r="C57" s="719">
        <v>2</v>
      </c>
      <c r="D57" s="734">
        <f t="shared" ref="D57:D66" si="32">SUM(G57+J57+M57)</f>
        <v>233500</v>
      </c>
      <c r="E57" s="734">
        <f t="shared" ref="E57:E67" si="33">SUM(D57/C57)</f>
        <v>116750</v>
      </c>
      <c r="F57" s="723">
        <v>1</v>
      </c>
      <c r="G57" s="734">
        <v>91500</v>
      </c>
      <c r="H57" s="734">
        <f t="shared" ref="H57:H67" si="34">SUM(G57/F57)</f>
        <v>91500</v>
      </c>
      <c r="I57" s="720"/>
      <c r="J57" s="720"/>
      <c r="K57" s="720"/>
      <c r="L57" s="734">
        <v>1</v>
      </c>
      <c r="M57" s="741">
        <v>142000</v>
      </c>
      <c r="N57" s="740">
        <f t="shared" ref="N57:N65" si="35">SUM(M57/L57)</f>
        <v>142000</v>
      </c>
    </row>
    <row r="58" spans="2:14" ht="13.5" thickBot="1" x14ac:dyDescent="0.25">
      <c r="B58" s="718" t="s">
        <v>97</v>
      </c>
      <c r="C58" s="719">
        <v>2</v>
      </c>
      <c r="D58" s="734">
        <f t="shared" si="32"/>
        <v>212900</v>
      </c>
      <c r="E58" s="734">
        <f t="shared" si="33"/>
        <v>106450</v>
      </c>
      <c r="F58" s="723">
        <v>1</v>
      </c>
      <c r="G58" s="734">
        <v>83700</v>
      </c>
      <c r="H58" s="734">
        <f t="shared" si="34"/>
        <v>83700</v>
      </c>
      <c r="I58" s="720"/>
      <c r="J58" s="720"/>
      <c r="K58" s="720"/>
      <c r="L58" s="734">
        <v>1</v>
      </c>
      <c r="M58" s="741">
        <v>129200</v>
      </c>
      <c r="N58" s="740">
        <f t="shared" si="35"/>
        <v>129200</v>
      </c>
    </row>
    <row r="59" spans="2:14" ht="13.5" thickBot="1" x14ac:dyDescent="0.25">
      <c r="B59" s="718" t="s">
        <v>98</v>
      </c>
      <c r="C59" s="719">
        <v>2</v>
      </c>
      <c r="D59" s="734">
        <f t="shared" si="32"/>
        <v>243500</v>
      </c>
      <c r="E59" s="734">
        <f t="shared" si="33"/>
        <v>121750</v>
      </c>
      <c r="F59" s="723">
        <v>1</v>
      </c>
      <c r="G59" s="734">
        <v>95500</v>
      </c>
      <c r="H59" s="734">
        <f t="shared" si="34"/>
        <v>95500</v>
      </c>
      <c r="I59" s="720"/>
      <c r="J59" s="720"/>
      <c r="K59" s="720"/>
      <c r="L59" s="734">
        <v>1</v>
      </c>
      <c r="M59" s="741">
        <v>148000</v>
      </c>
      <c r="N59" s="740">
        <f t="shared" si="35"/>
        <v>148000</v>
      </c>
    </row>
    <row r="60" spans="2:14" ht="13.5" thickBot="1" x14ac:dyDescent="0.25">
      <c r="B60" s="718" t="s">
        <v>99</v>
      </c>
      <c r="C60" s="719">
        <v>2</v>
      </c>
      <c r="D60" s="734">
        <f t="shared" si="32"/>
        <v>257500</v>
      </c>
      <c r="E60" s="734">
        <f t="shared" si="33"/>
        <v>128750</v>
      </c>
      <c r="F60" s="723">
        <v>1</v>
      </c>
      <c r="G60" s="738">
        <v>104500</v>
      </c>
      <c r="H60" s="734">
        <f t="shared" si="34"/>
        <v>104500</v>
      </c>
      <c r="I60" s="725"/>
      <c r="J60" s="726"/>
      <c r="K60" s="724"/>
      <c r="L60" s="742">
        <v>1</v>
      </c>
      <c r="M60" s="738">
        <v>153000</v>
      </c>
      <c r="N60" s="740">
        <f t="shared" si="35"/>
        <v>153000</v>
      </c>
    </row>
    <row r="61" spans="2:14" ht="13.5" thickBot="1" x14ac:dyDescent="0.25">
      <c r="B61" s="718" t="s">
        <v>100</v>
      </c>
      <c r="C61" s="719">
        <v>2</v>
      </c>
      <c r="D61" s="734">
        <f t="shared" si="32"/>
        <v>246500</v>
      </c>
      <c r="E61" s="734">
        <f t="shared" si="33"/>
        <v>123250</v>
      </c>
      <c r="F61" s="723">
        <v>1</v>
      </c>
      <c r="G61" s="738">
        <v>100000</v>
      </c>
      <c r="H61" s="734">
        <f t="shared" si="34"/>
        <v>100000</v>
      </c>
      <c r="I61" s="725"/>
      <c r="J61" s="726"/>
      <c r="K61" s="724"/>
      <c r="L61" s="742">
        <v>1</v>
      </c>
      <c r="M61" s="738">
        <v>146500</v>
      </c>
      <c r="N61" s="740">
        <f t="shared" si="35"/>
        <v>146500</v>
      </c>
    </row>
    <row r="62" spans="2:14" ht="13.5" thickBot="1" x14ac:dyDescent="0.25">
      <c r="B62" s="718" t="s">
        <v>101</v>
      </c>
      <c r="C62" s="719">
        <v>2</v>
      </c>
      <c r="D62" s="734">
        <f t="shared" si="32"/>
        <v>235500</v>
      </c>
      <c r="E62" s="734">
        <f t="shared" si="33"/>
        <v>117750</v>
      </c>
      <c r="F62" s="723">
        <v>1</v>
      </c>
      <c r="G62" s="738">
        <v>95500</v>
      </c>
      <c r="H62" s="734">
        <f t="shared" si="34"/>
        <v>95500</v>
      </c>
      <c r="I62" s="725"/>
      <c r="J62" s="726"/>
      <c r="K62" s="724"/>
      <c r="L62" s="742">
        <v>1</v>
      </c>
      <c r="M62" s="738">
        <v>140000</v>
      </c>
      <c r="N62" s="740">
        <f t="shared" si="35"/>
        <v>140000</v>
      </c>
    </row>
    <row r="63" spans="2:14" ht="13.5" thickBot="1" x14ac:dyDescent="0.25">
      <c r="B63" s="718" t="s">
        <v>102</v>
      </c>
      <c r="C63" s="719">
        <v>2</v>
      </c>
      <c r="D63" s="734">
        <f>SUM(G63+J63+M63)</f>
        <v>257500</v>
      </c>
      <c r="E63" s="734">
        <f t="shared" si="33"/>
        <v>128750</v>
      </c>
      <c r="F63" s="723">
        <v>1</v>
      </c>
      <c r="G63" s="738">
        <v>104500</v>
      </c>
      <c r="H63" s="734">
        <f t="shared" si="34"/>
        <v>104500</v>
      </c>
      <c r="I63" s="725"/>
      <c r="J63" s="726"/>
      <c r="K63" s="724"/>
      <c r="L63" s="742">
        <v>1</v>
      </c>
      <c r="M63" s="738">
        <v>153000</v>
      </c>
      <c r="N63" s="740">
        <f t="shared" si="35"/>
        <v>153000</v>
      </c>
    </row>
    <row r="64" spans="2:14" ht="13.5" thickBot="1" x14ac:dyDescent="0.25">
      <c r="B64" s="718" t="s">
        <v>103</v>
      </c>
      <c r="C64" s="719">
        <v>2</v>
      </c>
      <c r="D64" s="734">
        <f t="shared" si="32"/>
        <v>235500</v>
      </c>
      <c r="E64" s="734">
        <f>SUM(D64/C64)</f>
        <v>117750</v>
      </c>
      <c r="F64" s="723">
        <v>1</v>
      </c>
      <c r="G64" s="738">
        <v>95500</v>
      </c>
      <c r="H64" s="734">
        <f t="shared" si="34"/>
        <v>95500</v>
      </c>
      <c r="I64" s="725"/>
      <c r="J64" s="726"/>
      <c r="K64" s="724"/>
      <c r="L64" s="742">
        <v>1</v>
      </c>
      <c r="M64" s="738">
        <v>140000</v>
      </c>
      <c r="N64" s="740">
        <f t="shared" si="35"/>
        <v>140000</v>
      </c>
    </row>
    <row r="65" spans="2:14" ht="13.5" thickBot="1" x14ac:dyDescent="0.25">
      <c r="B65" s="718" t="s">
        <v>104</v>
      </c>
      <c r="C65" s="719">
        <v>2</v>
      </c>
      <c r="D65" s="734">
        <f t="shared" si="32"/>
        <v>246500</v>
      </c>
      <c r="E65" s="734">
        <f t="shared" si="33"/>
        <v>123250</v>
      </c>
      <c r="F65" s="723">
        <v>1</v>
      </c>
      <c r="G65" s="738">
        <v>100000</v>
      </c>
      <c r="H65" s="734">
        <f t="shared" si="34"/>
        <v>100000</v>
      </c>
      <c r="I65" s="725"/>
      <c r="J65" s="726"/>
      <c r="K65" s="724"/>
      <c r="L65" s="742">
        <v>1</v>
      </c>
      <c r="M65" s="738">
        <v>146500</v>
      </c>
      <c r="N65" s="740">
        <f t="shared" si="35"/>
        <v>146500</v>
      </c>
    </row>
    <row r="66" spans="2:14" ht="13.5" thickBot="1" x14ac:dyDescent="0.25">
      <c r="B66" s="718" t="s">
        <v>105</v>
      </c>
      <c r="C66" s="719">
        <v>2</v>
      </c>
      <c r="D66" s="734">
        <f t="shared" si="32"/>
        <v>249000</v>
      </c>
      <c r="E66" s="734">
        <f t="shared" si="33"/>
        <v>124500</v>
      </c>
      <c r="F66" s="723">
        <v>1</v>
      </c>
      <c r="G66" s="738">
        <v>102500</v>
      </c>
      <c r="H66" s="734">
        <f t="shared" si="34"/>
        <v>102500</v>
      </c>
      <c r="I66" s="725"/>
      <c r="J66" s="726"/>
      <c r="K66" s="724"/>
      <c r="L66" s="742">
        <v>1</v>
      </c>
      <c r="M66" s="738">
        <v>146500</v>
      </c>
      <c r="N66" s="740">
        <f>SUM(M66/L66)</f>
        <v>146500</v>
      </c>
    </row>
    <row r="67" spans="2:14" ht="13.5" thickBot="1" x14ac:dyDescent="0.25">
      <c r="B67" s="718" t="s">
        <v>106</v>
      </c>
      <c r="C67" s="719">
        <v>2</v>
      </c>
      <c r="D67" s="734">
        <f>SUM(G67+J67+M67)</f>
        <v>238000</v>
      </c>
      <c r="E67" s="734">
        <f t="shared" si="33"/>
        <v>119000</v>
      </c>
      <c r="F67" s="723">
        <v>1</v>
      </c>
      <c r="G67" s="738">
        <v>98000</v>
      </c>
      <c r="H67" s="734">
        <f t="shared" si="34"/>
        <v>98000</v>
      </c>
      <c r="I67" s="725"/>
      <c r="J67" s="726"/>
      <c r="K67" s="724"/>
      <c r="L67" s="742">
        <v>1</v>
      </c>
      <c r="M67" s="738">
        <v>140000</v>
      </c>
      <c r="N67" s="740">
        <f t="shared" ref="N67" si="36">SUM(M67/L67)</f>
        <v>140000</v>
      </c>
    </row>
    <row r="68" spans="2:14" ht="13.5" thickBot="1" x14ac:dyDescent="0.25">
      <c r="B68" s="718" t="s">
        <v>21</v>
      </c>
      <c r="C68" s="727">
        <f>SUM(C56:C67)</f>
        <v>24</v>
      </c>
      <c r="D68" s="739">
        <f t="shared" ref="D68:E68" si="37">SUM(D56:D67)</f>
        <v>2889400</v>
      </c>
      <c r="E68" s="739">
        <f t="shared" si="37"/>
        <v>1444700</v>
      </c>
      <c r="F68" s="729">
        <f t="shared" ref="F68" si="38">SUM(F56:F67)</f>
        <v>12</v>
      </c>
      <c r="G68" s="739">
        <f t="shared" ref="G68" si="39">SUM(G56:G67)</f>
        <v>1162700</v>
      </c>
      <c r="H68" s="739">
        <f t="shared" ref="H68" si="40">SUM(H56:H67)</f>
        <v>1162700</v>
      </c>
      <c r="I68" s="728">
        <f t="shared" ref="I68:K68" si="41">SUM(I56:I67)</f>
        <v>0</v>
      </c>
      <c r="J68" s="728">
        <f t="shared" si="41"/>
        <v>0</v>
      </c>
      <c r="K68" s="728">
        <f t="shared" si="41"/>
        <v>0</v>
      </c>
      <c r="L68" s="739">
        <f t="shared" ref="L68" si="42">SUM(L56:L67)</f>
        <v>12</v>
      </c>
      <c r="M68" s="739">
        <f>SUM(M56:M67)</f>
        <v>1726700</v>
      </c>
      <c r="N68" s="739">
        <f t="shared" ref="N68" si="43">SUM(N56:N67)</f>
        <v>1726700</v>
      </c>
    </row>
    <row r="69" spans="2:14" ht="13.5" thickBot="1" x14ac:dyDescent="0.25">
      <c r="B69" s="718" t="s">
        <v>107</v>
      </c>
      <c r="C69" s="729">
        <f>SUM(C68/12)</f>
        <v>2</v>
      </c>
      <c r="D69" s="739">
        <f t="shared" ref="D69:E69" si="44">SUM(D68/12)</f>
        <v>240783.33333333334</v>
      </c>
      <c r="E69" s="739">
        <f t="shared" si="44"/>
        <v>120391.66666666667</v>
      </c>
      <c r="F69" s="729">
        <f t="shared" ref="F69" si="45">SUM(F68/12)</f>
        <v>1</v>
      </c>
      <c r="G69" s="739">
        <f t="shared" ref="G69" si="46">SUM(G68/12)</f>
        <v>96891.666666666672</v>
      </c>
      <c r="H69" s="739">
        <f t="shared" ref="H69" si="47">SUM(H68/12)</f>
        <v>96891.666666666672</v>
      </c>
      <c r="I69" s="728">
        <f>SUM(I68/12)</f>
        <v>0</v>
      </c>
      <c r="J69" s="728">
        <f t="shared" ref="J69:K69" si="48">SUM(J68/12)</f>
        <v>0</v>
      </c>
      <c r="K69" s="729">
        <f t="shared" si="48"/>
        <v>0</v>
      </c>
      <c r="L69" s="729">
        <f t="shared" ref="L69" si="49">SUM(L68/12)</f>
        <v>1</v>
      </c>
      <c r="M69" s="739">
        <f t="shared" ref="M69" si="50">SUM(M68/12)</f>
        <v>143891.66666666666</v>
      </c>
      <c r="N69" s="739">
        <f t="shared" ref="N69" si="51">SUM(N68/12)</f>
        <v>143891.66666666666</v>
      </c>
    </row>
    <row r="70" spans="2:14" ht="14.25" x14ac:dyDescent="0.2">
      <c r="B70" s="983" t="s">
        <v>858</v>
      </c>
      <c r="C70" s="983"/>
      <c r="D70" s="983"/>
      <c r="E70" s="983"/>
      <c r="F70" s="983"/>
      <c r="G70" s="983"/>
      <c r="H70" s="983"/>
      <c r="I70" s="983"/>
      <c r="J70" s="983"/>
      <c r="K70" s="983"/>
      <c r="L70" s="983"/>
      <c r="M70" s="983"/>
      <c r="N70" s="320"/>
    </row>
    <row r="72" spans="2:14" x14ac:dyDescent="0.2">
      <c r="J72" s="731">
        <f>SUM(D56+D57+D58)</f>
        <v>679900</v>
      </c>
    </row>
    <row r="73" spans="2:14" x14ac:dyDescent="0.2">
      <c r="J73" s="731">
        <f>SUM(J72+D59+D60+D61)</f>
        <v>1427400</v>
      </c>
    </row>
    <row r="74" spans="2:14" x14ac:dyDescent="0.2">
      <c r="J74" s="731">
        <f>SUM(J73+D62+D63+D64)</f>
        <v>2155900</v>
      </c>
    </row>
    <row r="75" spans="2:14" x14ac:dyDescent="0.2">
      <c r="J75" s="731">
        <f>SUM(J74+D65+D66+D67)</f>
        <v>2889400</v>
      </c>
    </row>
  </sheetData>
  <mergeCells count="57"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4:N4"/>
    <mergeCell ref="F6:H6"/>
    <mergeCell ref="I6:K6"/>
    <mergeCell ref="L6:N6"/>
    <mergeCell ref="B23:M23"/>
    <mergeCell ref="E7:E8"/>
    <mergeCell ref="F7:F8"/>
    <mergeCell ref="G7:G8"/>
    <mergeCell ref="D7:D8"/>
    <mergeCell ref="B6:B8"/>
    <mergeCell ref="C6:E6"/>
    <mergeCell ref="M7:M8"/>
    <mergeCell ref="L7:L8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59999389629810485"/>
  </sheetPr>
  <dimension ref="B1:H10"/>
  <sheetViews>
    <sheetView showGridLines="0" zoomScale="115" zoomScaleNormal="115" workbookViewId="0">
      <selection activeCell="G8" sqref="G8"/>
    </sheetView>
  </sheetViews>
  <sheetFormatPr defaultRowHeight="12.75" x14ac:dyDescent="0.2"/>
  <cols>
    <col min="1" max="1" width="1" style="7" customWidth="1"/>
    <col min="2" max="2" width="19.7109375" style="7" customWidth="1"/>
    <col min="3" max="3" width="20.7109375" style="7" customWidth="1"/>
    <col min="4" max="4" width="19.140625" style="7" customWidth="1"/>
    <col min="5" max="5" width="20.7109375" style="7" customWidth="1"/>
    <col min="6" max="6" width="18.28515625" style="7" customWidth="1"/>
    <col min="7" max="7" width="18.85546875" style="7" customWidth="1"/>
    <col min="8" max="16384" width="9.140625" style="7"/>
  </cols>
  <sheetData>
    <row r="1" spans="2:8" x14ac:dyDescent="0.2">
      <c r="G1" s="369" t="s">
        <v>775</v>
      </c>
    </row>
    <row r="3" spans="2:8" ht="18" customHeight="1" x14ac:dyDescent="0.25">
      <c r="B3" s="986" t="s">
        <v>402</v>
      </c>
      <c r="C3" s="986"/>
      <c r="D3" s="986"/>
      <c r="E3" s="986"/>
      <c r="F3" s="986"/>
      <c r="G3" s="986"/>
      <c r="H3" s="8"/>
    </row>
    <row r="4" spans="2:8" ht="18" customHeight="1" thickBot="1" x14ac:dyDescent="0.25">
      <c r="B4" s="370"/>
      <c r="C4" s="371"/>
      <c r="D4" s="371"/>
      <c r="E4" s="371"/>
      <c r="F4" s="371"/>
      <c r="G4" s="369" t="s">
        <v>46</v>
      </c>
    </row>
    <row r="5" spans="2:8" ht="20.100000000000001" customHeight="1" thickBot="1" x14ac:dyDescent="0.25">
      <c r="B5" s="987"/>
      <c r="C5" s="988"/>
      <c r="D5" s="991" t="s">
        <v>860</v>
      </c>
      <c r="E5" s="992"/>
      <c r="F5" s="991" t="s">
        <v>861</v>
      </c>
      <c r="G5" s="992"/>
    </row>
    <row r="6" spans="2:8" ht="20.100000000000001" customHeight="1" thickBot="1" x14ac:dyDescent="0.25">
      <c r="B6" s="989"/>
      <c r="C6" s="990"/>
      <c r="D6" s="372" t="s">
        <v>397</v>
      </c>
      <c r="E6" s="373" t="s">
        <v>389</v>
      </c>
      <c r="F6" s="372" t="s">
        <v>397</v>
      </c>
      <c r="G6" s="373" t="s">
        <v>389</v>
      </c>
    </row>
    <row r="7" spans="2:8" ht="20.100000000000001" customHeight="1" thickBot="1" x14ac:dyDescent="0.25">
      <c r="B7" s="993" t="s">
        <v>398</v>
      </c>
      <c r="C7" s="374" t="s">
        <v>399</v>
      </c>
      <c r="D7" s="735">
        <v>0</v>
      </c>
      <c r="E7" s="736">
        <v>0</v>
      </c>
      <c r="F7" s="749">
        <v>72668</v>
      </c>
      <c r="G7" s="750">
        <f>SUM(F7*0.701+2171.2)</f>
        <v>53111.467999999993</v>
      </c>
    </row>
    <row r="8" spans="2:8" ht="20.100000000000001" customHeight="1" thickBot="1" x14ac:dyDescent="0.25">
      <c r="B8" s="994"/>
      <c r="C8" s="375" t="s">
        <v>400</v>
      </c>
      <c r="D8" s="737">
        <v>0</v>
      </c>
      <c r="E8" s="719">
        <v>0</v>
      </c>
      <c r="F8" s="751">
        <v>90751</v>
      </c>
      <c r="G8" s="750">
        <f t="shared" ref="G8:G10" si="0">SUM(F8*0.701+2171.2)</f>
        <v>65787.650999999998</v>
      </c>
      <c r="H8" s="775"/>
    </row>
    <row r="9" spans="2:8" ht="20.100000000000001" customHeight="1" thickBot="1" x14ac:dyDescent="0.25">
      <c r="B9" s="984" t="s">
        <v>401</v>
      </c>
      <c r="C9" s="376" t="s">
        <v>399</v>
      </c>
      <c r="D9" s="733">
        <v>110668</v>
      </c>
      <c r="E9" s="734">
        <v>79508</v>
      </c>
      <c r="F9" s="749">
        <v>112201</v>
      </c>
      <c r="G9" s="750">
        <f t="shared" si="0"/>
        <v>80824.100999999995</v>
      </c>
    </row>
    <row r="10" spans="2:8" ht="20.100000000000001" customHeight="1" thickBot="1" x14ac:dyDescent="0.25">
      <c r="B10" s="985"/>
      <c r="C10" s="375" t="s">
        <v>400</v>
      </c>
      <c r="D10" s="733">
        <v>125114</v>
      </c>
      <c r="E10" s="734">
        <v>89636</v>
      </c>
      <c r="F10" s="751">
        <v>132870</v>
      </c>
      <c r="G10" s="750">
        <f t="shared" si="0"/>
        <v>95313.069999999992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59999389629810485"/>
  </sheetPr>
  <dimension ref="A2:O49"/>
  <sheetViews>
    <sheetView showGridLines="0" topLeftCell="B1" zoomScale="115" zoomScaleNormal="115" workbookViewId="0">
      <selection activeCell="O38" sqref="O38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1:15" x14ac:dyDescent="0.2">
      <c r="N2" s="45" t="s">
        <v>814</v>
      </c>
    </row>
    <row r="5" spans="1:15" ht="15.75" customHeight="1" x14ac:dyDescent="0.2">
      <c r="B5" s="794" t="s">
        <v>913</v>
      </c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  <c r="N5" s="794"/>
    </row>
    <row r="6" spans="1:15" ht="15.75" customHeight="1" x14ac:dyDescent="0.2">
      <c r="B6" s="794"/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</row>
    <row r="7" spans="1:15" ht="15" thickBot="1" x14ac:dyDescent="0.25">
      <c r="B7" s="661"/>
      <c r="C7" s="595"/>
      <c r="D7" s="595"/>
      <c r="E7" s="595"/>
      <c r="F7" s="595"/>
      <c r="G7" s="662"/>
      <c r="H7" s="662"/>
      <c r="I7" s="662"/>
      <c r="J7" s="662"/>
      <c r="K7" s="662"/>
      <c r="L7" s="662"/>
      <c r="M7" s="320"/>
      <c r="N7" s="44" t="s">
        <v>46</v>
      </c>
    </row>
    <row r="8" spans="1:15" ht="15" customHeight="1" x14ac:dyDescent="0.2">
      <c r="B8" s="976" t="s">
        <v>884</v>
      </c>
      <c r="C8" s="979" t="s">
        <v>21</v>
      </c>
      <c r="D8" s="980"/>
      <c r="E8" s="981"/>
      <c r="F8" s="967" t="s">
        <v>196</v>
      </c>
      <c r="G8" s="968"/>
      <c r="H8" s="969"/>
      <c r="I8" s="967" t="s">
        <v>93</v>
      </c>
      <c r="J8" s="968"/>
      <c r="K8" s="969"/>
      <c r="L8" s="967" t="s">
        <v>94</v>
      </c>
      <c r="M8" s="968"/>
      <c r="N8" s="969"/>
      <c r="O8" s="663"/>
    </row>
    <row r="9" spans="1:15" ht="12.75" customHeight="1" x14ac:dyDescent="0.2">
      <c r="B9" s="977"/>
      <c r="C9" s="973" t="s">
        <v>49</v>
      </c>
      <c r="D9" s="812" t="s">
        <v>195</v>
      </c>
      <c r="E9" s="971" t="s">
        <v>251</v>
      </c>
      <c r="F9" s="973" t="s">
        <v>49</v>
      </c>
      <c r="G9" s="812" t="s">
        <v>195</v>
      </c>
      <c r="H9" s="971" t="s">
        <v>251</v>
      </c>
      <c r="I9" s="973" t="s">
        <v>49</v>
      </c>
      <c r="J9" s="812" t="s">
        <v>195</v>
      </c>
      <c r="K9" s="971" t="s">
        <v>251</v>
      </c>
      <c r="L9" s="973" t="s">
        <v>49</v>
      </c>
      <c r="M9" s="812" t="s">
        <v>195</v>
      </c>
      <c r="N9" s="971" t="s">
        <v>251</v>
      </c>
    </row>
    <row r="10" spans="1:15" ht="21.75" customHeight="1" thickBot="1" x14ac:dyDescent="0.25">
      <c r="A10" s="10"/>
      <c r="B10" s="982"/>
      <c r="C10" s="974"/>
      <c r="D10" s="975"/>
      <c r="E10" s="972"/>
      <c r="F10" s="974"/>
      <c r="G10" s="975"/>
      <c r="H10" s="972"/>
      <c r="I10" s="974"/>
      <c r="J10" s="975"/>
      <c r="K10" s="972"/>
      <c r="L10" s="974"/>
      <c r="M10" s="975"/>
      <c r="N10" s="972"/>
    </row>
    <row r="11" spans="1:15" ht="14.25" customHeight="1" x14ac:dyDescent="0.2">
      <c r="A11" s="10"/>
      <c r="B11" s="664" t="s">
        <v>95</v>
      </c>
      <c r="C11" s="650">
        <f>SUM(F11+I11+L11)</f>
        <v>2</v>
      </c>
      <c r="D11" s="210">
        <f>SUM(G11+J11+M11)</f>
        <v>197818</v>
      </c>
      <c r="E11" s="665">
        <f>SUM(D11/C11)</f>
        <v>98909</v>
      </c>
      <c r="F11" s="649">
        <v>1</v>
      </c>
      <c r="G11" s="171">
        <v>77447</v>
      </c>
      <c r="H11" s="216">
        <f>SUM(G11/F11)</f>
        <v>77447</v>
      </c>
      <c r="I11" s="649"/>
      <c r="J11" s="171"/>
      <c r="K11" s="216"/>
      <c r="L11" s="650">
        <v>1</v>
      </c>
      <c r="M11" s="210">
        <v>120371</v>
      </c>
      <c r="N11" s="216">
        <f>SUM(M11/L11)</f>
        <v>120371</v>
      </c>
    </row>
    <row r="12" spans="1:15" ht="14.25" customHeight="1" x14ac:dyDescent="0.2">
      <c r="A12" s="10"/>
      <c r="B12" s="666" t="s">
        <v>96</v>
      </c>
      <c r="C12" s="650">
        <f t="shared" ref="C12:C13" si="0">SUM(F12+I12+L12)</f>
        <v>2</v>
      </c>
      <c r="D12" s="210">
        <f t="shared" ref="D12:D13" si="1">SUM(G12+J12+M12)</f>
        <v>178617</v>
      </c>
      <c r="E12" s="665">
        <f t="shared" ref="E12:E13" si="2">SUM(D12/C12)</f>
        <v>89308.5</v>
      </c>
      <c r="F12" s="653">
        <v>1</v>
      </c>
      <c r="G12" s="162">
        <v>70716</v>
      </c>
      <c r="H12" s="216">
        <f t="shared" ref="H12:H13" si="3">SUM(G12/F12)</f>
        <v>70716</v>
      </c>
      <c r="I12" s="653"/>
      <c r="J12" s="162"/>
      <c r="K12" s="163"/>
      <c r="L12" s="654">
        <v>1</v>
      </c>
      <c r="M12" s="156">
        <v>107901</v>
      </c>
      <c r="N12" s="216">
        <f t="shared" ref="N12:N13" si="4">SUM(M12/L12)</f>
        <v>107901</v>
      </c>
    </row>
    <row r="13" spans="1:15" ht="14.25" customHeight="1" x14ac:dyDescent="0.2">
      <c r="A13" s="10"/>
      <c r="B13" s="666" t="s">
        <v>97</v>
      </c>
      <c r="C13" s="650">
        <f t="shared" si="0"/>
        <v>2</v>
      </c>
      <c r="D13" s="210">
        <f t="shared" si="1"/>
        <v>204278</v>
      </c>
      <c r="E13" s="665">
        <f t="shared" si="2"/>
        <v>102139</v>
      </c>
      <c r="F13" s="653">
        <v>1</v>
      </c>
      <c r="G13" s="162">
        <v>80812</v>
      </c>
      <c r="H13" s="216">
        <f t="shared" si="3"/>
        <v>80812</v>
      </c>
      <c r="I13" s="653"/>
      <c r="J13" s="162"/>
      <c r="K13" s="163"/>
      <c r="L13" s="654">
        <v>1</v>
      </c>
      <c r="M13" s="156">
        <v>123466</v>
      </c>
      <c r="N13" s="216">
        <f t="shared" si="4"/>
        <v>123466</v>
      </c>
    </row>
    <row r="14" spans="1:15" ht="14.25" customHeight="1" x14ac:dyDescent="0.2">
      <c r="A14" s="10"/>
      <c r="B14" s="666" t="s">
        <v>98</v>
      </c>
      <c r="C14" s="650"/>
      <c r="D14" s="156"/>
      <c r="E14" s="667"/>
      <c r="F14" s="653"/>
      <c r="G14" s="162"/>
      <c r="H14" s="163"/>
      <c r="I14" s="653"/>
      <c r="J14" s="162"/>
      <c r="K14" s="163"/>
      <c r="L14" s="654"/>
      <c r="M14" s="156"/>
      <c r="N14" s="163"/>
    </row>
    <row r="15" spans="1:15" ht="14.25" customHeight="1" x14ac:dyDescent="0.2">
      <c r="A15" s="10"/>
      <c r="B15" s="666" t="s">
        <v>99</v>
      </c>
      <c r="C15" s="650"/>
      <c r="D15" s="156"/>
      <c r="E15" s="667"/>
      <c r="F15" s="653"/>
      <c r="G15" s="162"/>
      <c r="H15" s="163"/>
      <c r="I15" s="653"/>
      <c r="J15" s="162"/>
      <c r="K15" s="163"/>
      <c r="L15" s="654"/>
      <c r="M15" s="156"/>
      <c r="N15" s="163"/>
    </row>
    <row r="16" spans="1:15" ht="14.25" customHeight="1" x14ac:dyDescent="0.2">
      <c r="A16" s="10"/>
      <c r="B16" s="666" t="s">
        <v>100</v>
      </c>
      <c r="C16" s="650"/>
      <c r="D16" s="156"/>
      <c r="E16" s="667"/>
      <c r="F16" s="653"/>
      <c r="G16" s="162"/>
      <c r="H16" s="163"/>
      <c r="I16" s="653"/>
      <c r="J16" s="162"/>
      <c r="K16" s="163"/>
      <c r="L16" s="654"/>
      <c r="M16" s="156"/>
      <c r="N16" s="163"/>
    </row>
    <row r="17" spans="1:14" ht="14.25" customHeight="1" x14ac:dyDescent="0.2">
      <c r="A17" s="10"/>
      <c r="B17" s="666" t="s">
        <v>101</v>
      </c>
      <c r="C17" s="650"/>
      <c r="D17" s="156"/>
      <c r="E17" s="667"/>
      <c r="F17" s="653"/>
      <c r="G17" s="162"/>
      <c r="H17" s="163"/>
      <c r="I17" s="653"/>
      <c r="J17" s="162"/>
      <c r="K17" s="163"/>
      <c r="L17" s="654"/>
      <c r="M17" s="156"/>
      <c r="N17" s="163"/>
    </row>
    <row r="18" spans="1:14" ht="14.25" customHeight="1" x14ac:dyDescent="0.2">
      <c r="A18" s="10"/>
      <c r="B18" s="666" t="s">
        <v>102</v>
      </c>
      <c r="C18" s="654"/>
      <c r="D18" s="156"/>
      <c r="E18" s="667"/>
      <c r="F18" s="653"/>
      <c r="G18" s="162"/>
      <c r="H18" s="163"/>
      <c r="I18" s="653"/>
      <c r="J18" s="162"/>
      <c r="K18" s="163"/>
      <c r="L18" s="654"/>
      <c r="M18" s="156"/>
      <c r="N18" s="163"/>
    </row>
    <row r="19" spans="1:14" ht="14.25" customHeight="1" x14ac:dyDescent="0.2">
      <c r="A19" s="10"/>
      <c r="B19" s="666" t="s">
        <v>103</v>
      </c>
      <c r="C19" s="654"/>
      <c r="D19" s="156"/>
      <c r="E19" s="667"/>
      <c r="F19" s="653"/>
      <c r="G19" s="162"/>
      <c r="H19" s="163"/>
      <c r="I19" s="653"/>
      <c r="J19" s="162"/>
      <c r="K19" s="163"/>
      <c r="L19" s="654"/>
      <c r="M19" s="156"/>
      <c r="N19" s="163"/>
    </row>
    <row r="20" spans="1:14" ht="14.25" customHeight="1" x14ac:dyDescent="0.2">
      <c r="A20" s="10"/>
      <c r="B20" s="666" t="s">
        <v>104</v>
      </c>
      <c r="C20" s="654"/>
      <c r="D20" s="156"/>
      <c r="E20" s="667"/>
      <c r="F20" s="653"/>
      <c r="G20" s="162"/>
      <c r="H20" s="163"/>
      <c r="I20" s="653"/>
      <c r="J20" s="162"/>
      <c r="K20" s="163"/>
      <c r="L20" s="654"/>
      <c r="M20" s="156"/>
      <c r="N20" s="163"/>
    </row>
    <row r="21" spans="1:14" ht="14.25" customHeight="1" x14ac:dyDescent="0.2">
      <c r="A21" s="10"/>
      <c r="B21" s="666" t="s">
        <v>105</v>
      </c>
      <c r="C21" s="654"/>
      <c r="D21" s="156"/>
      <c r="E21" s="667"/>
      <c r="F21" s="653"/>
      <c r="G21" s="162"/>
      <c r="H21" s="163"/>
      <c r="I21" s="653"/>
      <c r="J21" s="162"/>
      <c r="K21" s="163"/>
      <c r="L21" s="654"/>
      <c r="M21" s="156"/>
      <c r="N21" s="163"/>
    </row>
    <row r="22" spans="1:14" ht="14.25" customHeight="1" x14ac:dyDescent="0.2">
      <c r="A22" s="10"/>
      <c r="B22" s="666" t="s">
        <v>106</v>
      </c>
      <c r="C22" s="654"/>
      <c r="D22" s="156"/>
      <c r="E22" s="667"/>
      <c r="F22" s="653"/>
      <c r="G22" s="162"/>
      <c r="H22" s="163"/>
      <c r="I22" s="653"/>
      <c r="J22" s="162"/>
      <c r="K22" s="163"/>
      <c r="L22" s="654"/>
      <c r="M22" s="156"/>
      <c r="N22" s="163"/>
    </row>
    <row r="23" spans="1:14" ht="14.25" customHeight="1" x14ac:dyDescent="0.2">
      <c r="A23" s="10"/>
      <c r="B23" s="668" t="s">
        <v>21</v>
      </c>
      <c r="C23" s="654">
        <f>SUM(C11+C12+C13)</f>
        <v>6</v>
      </c>
      <c r="D23" s="654">
        <f t="shared" ref="D23:M23" si="5">SUM(D11+D12+D13)</f>
        <v>580713</v>
      </c>
      <c r="E23" s="654">
        <f t="shared" si="5"/>
        <v>290356.5</v>
      </c>
      <c r="F23" s="654">
        <f t="shared" si="5"/>
        <v>3</v>
      </c>
      <c r="G23" s="654">
        <f t="shared" si="5"/>
        <v>228975</v>
      </c>
      <c r="H23" s="654">
        <f t="shared" si="5"/>
        <v>228975</v>
      </c>
      <c r="I23" s="654">
        <f>SUM(I11+I12+I13)</f>
        <v>0</v>
      </c>
      <c r="J23" s="654">
        <f t="shared" si="5"/>
        <v>0</v>
      </c>
      <c r="K23" s="654">
        <f t="shared" si="5"/>
        <v>0</v>
      </c>
      <c r="L23" s="654">
        <f t="shared" si="5"/>
        <v>3</v>
      </c>
      <c r="M23" s="654">
        <f t="shared" si="5"/>
        <v>351738</v>
      </c>
      <c r="N23" s="654">
        <f>SUM(N11+N12+N13)</f>
        <v>351738</v>
      </c>
    </row>
    <row r="24" spans="1:14" ht="14.25" customHeight="1" thickBot="1" x14ac:dyDescent="0.25">
      <c r="A24" s="10"/>
      <c r="B24" s="669" t="s">
        <v>107</v>
      </c>
      <c r="C24" s="670">
        <f>SUM(C23/3)</f>
        <v>2</v>
      </c>
      <c r="D24" s="670">
        <f t="shared" ref="D24:I24" si="6">SUM(D23/3)</f>
        <v>193571</v>
      </c>
      <c r="E24" s="670">
        <f t="shared" si="6"/>
        <v>96785.5</v>
      </c>
      <c r="F24" s="670">
        <f t="shared" si="6"/>
        <v>1</v>
      </c>
      <c r="G24" s="670">
        <f t="shared" si="6"/>
        <v>76325</v>
      </c>
      <c r="H24" s="670">
        <f t="shared" si="6"/>
        <v>76325</v>
      </c>
      <c r="I24" s="670">
        <f t="shared" si="6"/>
        <v>0</v>
      </c>
      <c r="J24" s="670">
        <f>SUM(J23/3)</f>
        <v>0</v>
      </c>
      <c r="K24" s="670">
        <f t="shared" ref="K24" si="7">SUM(K23/3)</f>
        <v>0</v>
      </c>
      <c r="L24" s="670">
        <f t="shared" ref="L24" si="8">SUM(L23/3)</f>
        <v>1</v>
      </c>
      <c r="M24" s="670">
        <f t="shared" ref="M24" si="9">SUM(M23/3)</f>
        <v>117246</v>
      </c>
      <c r="N24" s="670">
        <f t="shared" ref="N24" si="10">SUM(N23/3)</f>
        <v>117246</v>
      </c>
    </row>
    <row r="25" spans="1:14" ht="14.25" x14ac:dyDescent="0.2">
      <c r="B25" s="983" t="s">
        <v>858</v>
      </c>
      <c r="C25" s="983"/>
      <c r="D25" s="983"/>
      <c r="E25" s="983"/>
      <c r="F25" s="983"/>
      <c r="G25" s="983"/>
      <c r="H25" s="983"/>
      <c r="I25" s="983"/>
      <c r="J25" s="983"/>
      <c r="K25" s="983"/>
      <c r="L25" s="983"/>
      <c r="M25" s="983"/>
      <c r="N25" s="320"/>
    </row>
    <row r="29" spans="1:14" ht="15.75" customHeight="1" x14ac:dyDescent="0.2">
      <c r="B29" s="794" t="s">
        <v>888</v>
      </c>
      <c r="C29" s="794"/>
      <c r="D29" s="794"/>
      <c r="E29" s="794"/>
      <c r="F29" s="794"/>
      <c r="G29" s="794"/>
      <c r="H29" s="794"/>
      <c r="I29" s="794"/>
      <c r="J29" s="794"/>
      <c r="K29" s="794"/>
      <c r="L29" s="794"/>
      <c r="M29" s="794"/>
      <c r="N29" s="794"/>
    </row>
    <row r="30" spans="1:14" ht="15.75" customHeight="1" x14ac:dyDescent="0.2">
      <c r="B30" s="794"/>
      <c r="C30" s="794"/>
      <c r="D30" s="794"/>
      <c r="E30" s="794"/>
      <c r="F30" s="794"/>
      <c r="G30" s="794"/>
      <c r="H30" s="794"/>
      <c r="I30" s="794"/>
      <c r="J30" s="794"/>
      <c r="K30" s="794"/>
      <c r="L30" s="794"/>
      <c r="M30" s="794"/>
      <c r="N30" s="794"/>
    </row>
    <row r="31" spans="1:14" ht="15" thickBot="1" x14ac:dyDescent="0.25">
      <c r="B31" s="661"/>
      <c r="C31" s="595"/>
      <c r="D31" s="595"/>
      <c r="E31" s="595"/>
      <c r="F31" s="595"/>
      <c r="G31" s="662"/>
      <c r="H31" s="662"/>
      <c r="I31" s="662"/>
      <c r="J31" s="662"/>
      <c r="K31" s="662"/>
      <c r="L31" s="662"/>
      <c r="M31" s="320"/>
      <c r="N31" s="44" t="s">
        <v>46</v>
      </c>
    </row>
    <row r="32" spans="1:14" ht="15" customHeight="1" x14ac:dyDescent="0.2">
      <c r="B32" s="976" t="s">
        <v>885</v>
      </c>
      <c r="C32" s="979" t="s">
        <v>21</v>
      </c>
      <c r="D32" s="980"/>
      <c r="E32" s="981"/>
      <c r="F32" s="967" t="s">
        <v>196</v>
      </c>
      <c r="G32" s="968"/>
      <c r="H32" s="969"/>
      <c r="I32" s="967" t="s">
        <v>93</v>
      </c>
      <c r="J32" s="968"/>
      <c r="K32" s="969"/>
      <c r="L32" s="967" t="s">
        <v>94</v>
      </c>
      <c r="M32" s="968"/>
      <c r="N32" s="969"/>
    </row>
    <row r="33" spans="2:15" ht="12.75" customHeight="1" x14ac:dyDescent="0.2">
      <c r="B33" s="977"/>
      <c r="C33" s="973" t="s">
        <v>49</v>
      </c>
      <c r="D33" s="812" t="s">
        <v>195</v>
      </c>
      <c r="E33" s="971" t="s">
        <v>251</v>
      </c>
      <c r="F33" s="973" t="s">
        <v>49</v>
      </c>
      <c r="G33" s="812" t="s">
        <v>195</v>
      </c>
      <c r="H33" s="971" t="s">
        <v>251</v>
      </c>
      <c r="I33" s="973" t="s">
        <v>49</v>
      </c>
      <c r="J33" s="812" t="s">
        <v>195</v>
      </c>
      <c r="K33" s="971" t="s">
        <v>251</v>
      </c>
      <c r="L33" s="973" t="s">
        <v>49</v>
      </c>
      <c r="M33" s="812" t="s">
        <v>195</v>
      </c>
      <c r="N33" s="971" t="s">
        <v>251</v>
      </c>
    </row>
    <row r="34" spans="2:15" ht="13.5" thickBot="1" x14ac:dyDescent="0.25">
      <c r="B34" s="978"/>
      <c r="C34" s="974"/>
      <c r="D34" s="975"/>
      <c r="E34" s="972"/>
      <c r="F34" s="974"/>
      <c r="G34" s="975"/>
      <c r="H34" s="972"/>
      <c r="I34" s="974"/>
      <c r="J34" s="975"/>
      <c r="K34" s="972"/>
      <c r="L34" s="974"/>
      <c r="M34" s="975"/>
      <c r="N34" s="972"/>
    </row>
    <row r="35" spans="2:15" ht="13.5" thickBot="1" x14ac:dyDescent="0.25">
      <c r="B35" s="671" t="s">
        <v>95</v>
      </c>
      <c r="C35" s="773">
        <f>SUM(F35+I35+L35)</f>
        <v>2</v>
      </c>
      <c r="D35" s="734">
        <f>SUM(G35+J35+M35)</f>
        <v>227788</v>
      </c>
      <c r="E35" s="734">
        <f>SUM(D35/C35)</f>
        <v>113894</v>
      </c>
      <c r="F35" s="734">
        <v>1</v>
      </c>
      <c r="G35" s="734">
        <v>89181</v>
      </c>
      <c r="H35" s="734">
        <f>SUM(G35/F35)</f>
        <v>89181</v>
      </c>
      <c r="I35" s="734"/>
      <c r="J35" s="734"/>
      <c r="K35" s="734"/>
      <c r="L35" s="734">
        <v>1</v>
      </c>
      <c r="M35" s="774">
        <v>138607</v>
      </c>
      <c r="N35" s="774">
        <f>SUM(M35/L35)</f>
        <v>138607</v>
      </c>
    </row>
    <row r="36" spans="2:15" ht="13.5" thickBot="1" x14ac:dyDescent="0.25">
      <c r="B36" s="672" t="s">
        <v>96</v>
      </c>
      <c r="C36" s="773">
        <f t="shared" ref="C36:C37" si="11">SUM(F36+I36+L36)</f>
        <v>2</v>
      </c>
      <c r="D36" s="734">
        <f t="shared" ref="D36:D37" si="12">SUM(G36+J36+M36)</f>
        <v>205679</v>
      </c>
      <c r="E36" s="734">
        <f t="shared" ref="E36:E37" si="13">SUM(D36/C36)</f>
        <v>102839.5</v>
      </c>
      <c r="F36" s="734">
        <v>1</v>
      </c>
      <c r="G36" s="734">
        <v>81430</v>
      </c>
      <c r="H36" s="734">
        <f t="shared" ref="H36:H37" si="14">SUM(G36/F36)</f>
        <v>81430</v>
      </c>
      <c r="I36" s="734"/>
      <c r="J36" s="734"/>
      <c r="K36" s="734"/>
      <c r="L36" s="734">
        <v>1</v>
      </c>
      <c r="M36" s="734">
        <v>124249</v>
      </c>
      <c r="N36" s="774">
        <f t="shared" ref="N36:N37" si="15">SUM(M36/L36)</f>
        <v>124249</v>
      </c>
    </row>
    <row r="37" spans="2:15" ht="13.5" thickBot="1" x14ac:dyDescent="0.25">
      <c r="B37" s="672" t="s">
        <v>97</v>
      </c>
      <c r="C37" s="773">
        <f t="shared" si="11"/>
        <v>2</v>
      </c>
      <c r="D37" s="734">
        <f t="shared" si="12"/>
        <v>235226</v>
      </c>
      <c r="E37" s="734">
        <f t="shared" si="13"/>
        <v>117613</v>
      </c>
      <c r="F37" s="734">
        <v>1</v>
      </c>
      <c r="G37" s="734">
        <v>93055</v>
      </c>
      <c r="H37" s="734">
        <f t="shared" si="14"/>
        <v>93055</v>
      </c>
      <c r="I37" s="734"/>
      <c r="J37" s="734"/>
      <c r="K37" s="734"/>
      <c r="L37" s="734">
        <v>1</v>
      </c>
      <c r="M37" s="734">
        <v>142171</v>
      </c>
      <c r="N37" s="774">
        <f t="shared" si="15"/>
        <v>142171</v>
      </c>
    </row>
    <row r="38" spans="2:15" ht="13.5" thickBot="1" x14ac:dyDescent="0.25">
      <c r="B38" s="672" t="s">
        <v>98</v>
      </c>
      <c r="C38" s="718"/>
      <c r="D38" s="719"/>
      <c r="E38" s="720"/>
      <c r="F38" s="723"/>
      <c r="G38" s="720"/>
      <c r="H38" s="720"/>
      <c r="I38" s="720"/>
      <c r="J38" s="720"/>
      <c r="K38" s="720"/>
      <c r="L38" s="720"/>
      <c r="M38" s="722"/>
      <c r="N38" s="721"/>
      <c r="O38" s="775"/>
    </row>
    <row r="39" spans="2:15" ht="13.5" thickBot="1" x14ac:dyDescent="0.25">
      <c r="B39" s="672" t="s">
        <v>99</v>
      </c>
      <c r="C39" s="718"/>
      <c r="D39" s="719"/>
      <c r="E39" s="720"/>
      <c r="F39" s="723"/>
      <c r="G39" s="725"/>
      <c r="H39" s="720"/>
      <c r="I39" s="724"/>
      <c r="J39" s="725"/>
      <c r="K39" s="726"/>
      <c r="L39" s="724"/>
      <c r="M39" s="725"/>
      <c r="N39" s="721"/>
    </row>
    <row r="40" spans="2:15" ht="13.5" thickBot="1" x14ac:dyDescent="0.25">
      <c r="B40" s="672" t="s">
        <v>100</v>
      </c>
      <c r="C40" s="718"/>
      <c r="D40" s="719"/>
      <c r="E40" s="720"/>
      <c r="F40" s="723"/>
      <c r="G40" s="725"/>
      <c r="H40" s="720"/>
      <c r="I40" s="724"/>
      <c r="J40" s="725"/>
      <c r="K40" s="726"/>
      <c r="L40" s="724"/>
      <c r="M40" s="725"/>
      <c r="N40" s="721"/>
    </row>
    <row r="41" spans="2:15" ht="13.5" thickBot="1" x14ac:dyDescent="0.25">
      <c r="B41" s="672" t="s">
        <v>101</v>
      </c>
      <c r="C41" s="718"/>
      <c r="D41" s="719"/>
      <c r="E41" s="720"/>
      <c r="F41" s="723"/>
      <c r="G41" s="725"/>
      <c r="H41" s="720"/>
      <c r="I41" s="724"/>
      <c r="J41" s="725"/>
      <c r="K41" s="726"/>
      <c r="L41" s="724"/>
      <c r="M41" s="725"/>
      <c r="N41" s="721"/>
    </row>
    <row r="42" spans="2:15" ht="13.5" thickBot="1" x14ac:dyDescent="0.25">
      <c r="B42" s="672" t="s">
        <v>102</v>
      </c>
      <c r="C42" s="718"/>
      <c r="D42" s="719"/>
      <c r="E42" s="720"/>
      <c r="F42" s="723"/>
      <c r="G42" s="725"/>
      <c r="H42" s="720"/>
      <c r="I42" s="724"/>
      <c r="J42" s="725"/>
      <c r="K42" s="726"/>
      <c r="L42" s="724"/>
      <c r="M42" s="725"/>
      <c r="N42" s="721"/>
    </row>
    <row r="43" spans="2:15" ht="13.5" thickBot="1" x14ac:dyDescent="0.25">
      <c r="B43" s="672" t="s">
        <v>103</v>
      </c>
      <c r="C43" s="718"/>
      <c r="D43" s="719"/>
      <c r="E43" s="720"/>
      <c r="F43" s="723"/>
      <c r="G43" s="725"/>
      <c r="H43" s="720"/>
      <c r="I43" s="724"/>
      <c r="J43" s="725"/>
      <c r="K43" s="726"/>
      <c r="L43" s="724"/>
      <c r="M43" s="725"/>
      <c r="N43" s="721"/>
    </row>
    <row r="44" spans="2:15" ht="13.5" thickBot="1" x14ac:dyDescent="0.25">
      <c r="B44" s="672" t="s">
        <v>104</v>
      </c>
      <c r="C44" s="718"/>
      <c r="D44" s="719"/>
      <c r="E44" s="720"/>
      <c r="F44" s="723"/>
      <c r="G44" s="725"/>
      <c r="H44" s="720"/>
      <c r="I44" s="724"/>
      <c r="J44" s="725"/>
      <c r="K44" s="726"/>
      <c r="L44" s="724"/>
      <c r="M44" s="725"/>
      <c r="N44" s="721"/>
    </row>
    <row r="45" spans="2:15" ht="13.5" thickBot="1" x14ac:dyDescent="0.25">
      <c r="B45" s="672" t="s">
        <v>105</v>
      </c>
      <c r="C45" s="718"/>
      <c r="D45" s="719"/>
      <c r="E45" s="720"/>
      <c r="F45" s="723"/>
      <c r="G45" s="725"/>
      <c r="H45" s="720"/>
      <c r="I45" s="724"/>
      <c r="J45" s="725"/>
      <c r="K45" s="726"/>
      <c r="L45" s="724"/>
      <c r="M45" s="725"/>
      <c r="N45" s="721"/>
    </row>
    <row r="46" spans="2:15" ht="13.5" thickBot="1" x14ac:dyDescent="0.25">
      <c r="B46" s="672" t="s">
        <v>106</v>
      </c>
      <c r="C46" s="718"/>
      <c r="D46" s="719"/>
      <c r="E46" s="720"/>
      <c r="F46" s="723"/>
      <c r="G46" s="725"/>
      <c r="H46" s="720"/>
      <c r="I46" s="724"/>
      <c r="J46" s="725"/>
      <c r="K46" s="726"/>
      <c r="L46" s="724"/>
      <c r="M46" s="725"/>
      <c r="N46" s="721"/>
    </row>
    <row r="47" spans="2:15" s="730" customFormat="1" ht="13.5" thickBot="1" x14ac:dyDescent="0.25">
      <c r="B47" s="673" t="s">
        <v>21</v>
      </c>
      <c r="C47" s="718" t="s">
        <v>21</v>
      </c>
      <c r="D47" s="739">
        <f>SUM(D35:D46)</f>
        <v>668693</v>
      </c>
      <c r="E47" s="739">
        <f t="shared" ref="E47:H47" si="16">SUM(E35:E46)</f>
        <v>334346.5</v>
      </c>
      <c r="F47" s="739">
        <f t="shared" si="16"/>
        <v>3</v>
      </c>
      <c r="G47" s="739">
        <f t="shared" si="16"/>
        <v>263666</v>
      </c>
      <c r="H47" s="739">
        <f t="shared" si="16"/>
        <v>263666</v>
      </c>
      <c r="I47" s="739">
        <f>SUM(I35:I46)</f>
        <v>0</v>
      </c>
      <c r="J47" s="739">
        <f t="shared" ref="J47" si="17">SUM(J35:J46)</f>
        <v>0</v>
      </c>
      <c r="K47" s="739">
        <f t="shared" ref="K47" si="18">SUM(K35:K46)</f>
        <v>0</v>
      </c>
      <c r="L47" s="739">
        <f t="shared" ref="L47" si="19">SUM(L35:L46)</f>
        <v>3</v>
      </c>
      <c r="M47" s="739">
        <f>SUM(M35:M46)</f>
        <v>405027</v>
      </c>
      <c r="N47" s="739">
        <f t="shared" ref="N47" si="20">SUM(N35:N46)</f>
        <v>405027</v>
      </c>
    </row>
    <row r="48" spans="2:15" s="730" customFormat="1" ht="13.5" thickBot="1" x14ac:dyDescent="0.25">
      <c r="B48" s="674" t="s">
        <v>107</v>
      </c>
      <c r="C48" s="718" t="s">
        <v>107</v>
      </c>
      <c r="D48" s="739">
        <f>SUM(D47/3)</f>
        <v>222897.66666666666</v>
      </c>
      <c r="E48" s="739">
        <f>SUM(E47/3)</f>
        <v>111448.83333333333</v>
      </c>
      <c r="F48" s="739">
        <f t="shared" ref="F48:L48" si="21">SUM(F47/3)</f>
        <v>1</v>
      </c>
      <c r="G48" s="739">
        <f t="shared" si="21"/>
        <v>87888.666666666672</v>
      </c>
      <c r="H48" s="739">
        <f t="shared" si="21"/>
        <v>87888.666666666672</v>
      </c>
      <c r="I48" s="739">
        <f t="shared" si="21"/>
        <v>0</v>
      </c>
      <c r="J48" s="739">
        <f t="shared" si="21"/>
        <v>0</v>
      </c>
      <c r="K48" s="739">
        <f t="shared" si="21"/>
        <v>0</v>
      </c>
      <c r="L48" s="739">
        <f t="shared" si="21"/>
        <v>1</v>
      </c>
      <c r="M48" s="739">
        <f>SUM(M47/3)</f>
        <v>135009</v>
      </c>
      <c r="N48" s="739">
        <f t="shared" ref="N48" si="22">SUM(N47/3)</f>
        <v>135009</v>
      </c>
    </row>
    <row r="49" spans="2:14" ht="14.25" x14ac:dyDescent="0.2">
      <c r="B49" s="983" t="s">
        <v>858</v>
      </c>
      <c r="C49" s="983"/>
      <c r="D49" s="983"/>
      <c r="E49" s="983"/>
      <c r="F49" s="983"/>
      <c r="G49" s="983"/>
      <c r="H49" s="983"/>
      <c r="I49" s="983"/>
      <c r="J49" s="983"/>
      <c r="K49" s="983"/>
      <c r="L49" s="983"/>
      <c r="M49" s="983"/>
      <c r="N49" s="320"/>
    </row>
  </sheetData>
  <mergeCells count="38"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59999389629810485"/>
  </sheetPr>
  <dimension ref="B1:M44"/>
  <sheetViews>
    <sheetView showGridLines="0" zoomScaleNormal="100" workbookViewId="0">
      <selection activeCell="K35" sqref="K35"/>
    </sheetView>
  </sheetViews>
  <sheetFormatPr defaultRowHeight="12.75" x14ac:dyDescent="0.2"/>
  <cols>
    <col min="1" max="1" width="3.85546875" style="7" customWidth="1"/>
    <col min="2" max="2" width="9.140625" style="7"/>
    <col min="3" max="13" width="12.7109375" style="7" customWidth="1"/>
    <col min="14" max="16384" width="9.140625" style="7"/>
  </cols>
  <sheetData>
    <row r="1" spans="2:13" x14ac:dyDescent="0.2">
      <c r="J1" s="45" t="s">
        <v>357</v>
      </c>
    </row>
    <row r="2" spans="2:13" ht="20.25" customHeight="1" x14ac:dyDescent="0.2">
      <c r="B2" s="802" t="s">
        <v>239</v>
      </c>
      <c r="C2" s="802"/>
      <c r="D2" s="802"/>
      <c r="E2" s="802"/>
      <c r="F2" s="802"/>
      <c r="G2" s="802"/>
      <c r="H2" s="802"/>
      <c r="I2" s="802"/>
      <c r="J2" s="802"/>
      <c r="K2" s="675"/>
      <c r="L2" s="675"/>
    </row>
    <row r="3" spans="2:13" ht="15" thickBot="1" x14ac:dyDescent="0.25">
      <c r="B3" s="320"/>
      <c r="C3" s="676"/>
      <c r="D3" s="676"/>
      <c r="E3" s="676"/>
      <c r="F3" s="676"/>
      <c r="G3" s="320"/>
      <c r="H3" s="320"/>
      <c r="I3" s="320"/>
      <c r="J3" s="44" t="s">
        <v>46</v>
      </c>
      <c r="K3" s="320"/>
      <c r="L3" s="321"/>
      <c r="M3" s="8"/>
    </row>
    <row r="4" spans="2:13" ht="30" customHeight="1" x14ac:dyDescent="0.2">
      <c r="B4" s="995" t="s">
        <v>240</v>
      </c>
      <c r="C4" s="997" t="s">
        <v>862</v>
      </c>
      <c r="D4" s="871"/>
      <c r="E4" s="871"/>
      <c r="F4" s="872"/>
      <c r="G4" s="871" t="s">
        <v>863</v>
      </c>
      <c r="H4" s="871"/>
      <c r="I4" s="871"/>
      <c r="J4" s="872"/>
      <c r="K4" s="343"/>
      <c r="L4" s="343"/>
      <c r="M4" s="8"/>
    </row>
    <row r="5" spans="2:13" ht="26.25" thickBot="1" x14ac:dyDescent="0.25">
      <c r="B5" s="996"/>
      <c r="C5" s="392" t="s">
        <v>244</v>
      </c>
      <c r="D5" s="393" t="s">
        <v>201</v>
      </c>
      <c r="E5" s="393" t="s">
        <v>242</v>
      </c>
      <c r="F5" s="394" t="s">
        <v>243</v>
      </c>
      <c r="G5" s="392" t="s">
        <v>244</v>
      </c>
      <c r="H5" s="393" t="s">
        <v>201</v>
      </c>
      <c r="I5" s="393" t="s">
        <v>242</v>
      </c>
      <c r="J5" s="394" t="s">
        <v>243</v>
      </c>
      <c r="K5" s="384"/>
      <c r="L5" s="384"/>
      <c r="M5" s="8"/>
    </row>
    <row r="6" spans="2:13" ht="13.5" thickBot="1" x14ac:dyDescent="0.25">
      <c r="B6" s="677"/>
      <c r="C6" s="385" t="s">
        <v>245</v>
      </c>
      <c r="D6" s="386">
        <v>1</v>
      </c>
      <c r="E6" s="386">
        <v>2</v>
      </c>
      <c r="F6" s="387">
        <v>3</v>
      </c>
      <c r="G6" s="385" t="s">
        <v>245</v>
      </c>
      <c r="H6" s="386">
        <v>1</v>
      </c>
      <c r="I6" s="386">
        <v>2</v>
      </c>
      <c r="J6" s="387">
        <v>3</v>
      </c>
      <c r="K6" s="384"/>
      <c r="L6" s="384"/>
      <c r="M6" s="8"/>
    </row>
    <row r="7" spans="2:13" ht="15" thickBot="1" x14ac:dyDescent="0.25">
      <c r="B7" s="678" t="s">
        <v>95</v>
      </c>
      <c r="C7" s="704">
        <f>D7+(E7*F7)</f>
        <v>234000</v>
      </c>
      <c r="D7" s="734">
        <v>90000</v>
      </c>
      <c r="E7" s="734">
        <v>72000</v>
      </c>
      <c r="F7" s="719">
        <v>2</v>
      </c>
      <c r="G7" s="648">
        <f>H7+(I7*J7)</f>
        <v>39000</v>
      </c>
      <c r="H7" s="210">
        <v>15000</v>
      </c>
      <c r="I7" s="171">
        <v>12000</v>
      </c>
      <c r="J7" s="216">
        <v>2</v>
      </c>
      <c r="K7" s="337"/>
      <c r="L7" s="337"/>
      <c r="M7" s="8"/>
    </row>
    <row r="8" spans="2:13" ht="15" thickBot="1" x14ac:dyDescent="0.25">
      <c r="B8" s="679" t="s">
        <v>96</v>
      </c>
      <c r="C8" s="704">
        <f t="shared" ref="C8:C18" si="0">D8+(E8*F8)</f>
        <v>39000</v>
      </c>
      <c r="D8" s="734">
        <v>15000</v>
      </c>
      <c r="E8" s="734">
        <v>12000</v>
      </c>
      <c r="F8" s="719">
        <v>2</v>
      </c>
      <c r="G8" s="648">
        <f t="shared" ref="G8:G18" si="1">H8+(I8*J8)</f>
        <v>39000</v>
      </c>
      <c r="H8" s="210">
        <v>15000</v>
      </c>
      <c r="I8" s="171">
        <v>12000</v>
      </c>
      <c r="J8" s="216">
        <v>2</v>
      </c>
      <c r="K8" s="337"/>
      <c r="L8" s="337"/>
      <c r="M8" s="8"/>
    </row>
    <row r="9" spans="2:13" ht="15" thickBot="1" x14ac:dyDescent="0.25">
      <c r="B9" s="679" t="s">
        <v>97</v>
      </c>
      <c r="C9" s="704">
        <f t="shared" si="0"/>
        <v>39000</v>
      </c>
      <c r="D9" s="734">
        <v>15000</v>
      </c>
      <c r="E9" s="734">
        <v>12000</v>
      </c>
      <c r="F9" s="719">
        <v>2</v>
      </c>
      <c r="G9" s="648">
        <f t="shared" si="1"/>
        <v>39000</v>
      </c>
      <c r="H9" s="210">
        <v>15000</v>
      </c>
      <c r="I9" s="171">
        <v>12000</v>
      </c>
      <c r="J9" s="216">
        <v>2</v>
      </c>
      <c r="K9" s="337"/>
      <c r="L9" s="337"/>
      <c r="M9" s="8"/>
    </row>
    <row r="10" spans="2:13" ht="15" thickBot="1" x14ac:dyDescent="0.25">
      <c r="B10" s="679" t="s">
        <v>98</v>
      </c>
      <c r="C10" s="704">
        <f t="shared" si="0"/>
        <v>39000</v>
      </c>
      <c r="D10" s="734">
        <v>15000</v>
      </c>
      <c r="E10" s="734">
        <v>12000</v>
      </c>
      <c r="F10" s="719">
        <v>2</v>
      </c>
      <c r="G10" s="648">
        <f t="shared" si="1"/>
        <v>39000</v>
      </c>
      <c r="H10" s="210">
        <v>15000</v>
      </c>
      <c r="I10" s="171">
        <v>12000</v>
      </c>
      <c r="J10" s="216">
        <v>2</v>
      </c>
      <c r="K10" s="337"/>
      <c r="L10" s="337"/>
      <c r="M10" s="8"/>
    </row>
    <row r="11" spans="2:13" ht="15" thickBot="1" x14ac:dyDescent="0.25">
      <c r="B11" s="679" t="s">
        <v>99</v>
      </c>
      <c r="C11" s="704">
        <f t="shared" si="0"/>
        <v>39000</v>
      </c>
      <c r="D11" s="734">
        <v>15000</v>
      </c>
      <c r="E11" s="734">
        <v>12000</v>
      </c>
      <c r="F11" s="719">
        <v>2</v>
      </c>
      <c r="G11" s="648">
        <f t="shared" si="1"/>
        <v>39000</v>
      </c>
      <c r="H11" s="210">
        <v>15000</v>
      </c>
      <c r="I11" s="171">
        <v>12000</v>
      </c>
      <c r="J11" s="216">
        <v>2</v>
      </c>
      <c r="K11" s="337"/>
      <c r="L11" s="337"/>
      <c r="M11" s="8"/>
    </row>
    <row r="12" spans="2:13" ht="15" thickBot="1" x14ac:dyDescent="0.25">
      <c r="B12" s="679" t="s">
        <v>100</v>
      </c>
      <c r="C12" s="704">
        <f t="shared" si="0"/>
        <v>39000</v>
      </c>
      <c r="D12" s="734">
        <v>15000</v>
      </c>
      <c r="E12" s="734">
        <v>12000</v>
      </c>
      <c r="F12" s="719">
        <v>2</v>
      </c>
      <c r="G12" s="648">
        <f t="shared" si="1"/>
        <v>39000</v>
      </c>
      <c r="H12" s="210">
        <v>15000</v>
      </c>
      <c r="I12" s="171">
        <v>12000</v>
      </c>
      <c r="J12" s="216">
        <v>2</v>
      </c>
      <c r="K12" s="337"/>
      <c r="L12" s="337"/>
      <c r="M12" s="8"/>
    </row>
    <row r="13" spans="2:13" ht="15" thickBot="1" x14ac:dyDescent="0.25">
      <c r="B13" s="679" t="s">
        <v>101</v>
      </c>
      <c r="C13" s="704">
        <f t="shared" si="0"/>
        <v>39000</v>
      </c>
      <c r="D13" s="734">
        <v>15000</v>
      </c>
      <c r="E13" s="734">
        <v>12000</v>
      </c>
      <c r="F13" s="719">
        <v>2</v>
      </c>
      <c r="G13" s="648">
        <f t="shared" si="1"/>
        <v>39000</v>
      </c>
      <c r="H13" s="210">
        <v>15000</v>
      </c>
      <c r="I13" s="171">
        <v>12000</v>
      </c>
      <c r="J13" s="216">
        <v>2</v>
      </c>
      <c r="K13" s="337"/>
      <c r="L13" s="337"/>
      <c r="M13" s="8"/>
    </row>
    <row r="14" spans="2:13" ht="15" thickBot="1" x14ac:dyDescent="0.25">
      <c r="B14" s="679" t="s">
        <v>102</v>
      </c>
      <c r="C14" s="704">
        <f t="shared" si="0"/>
        <v>39000</v>
      </c>
      <c r="D14" s="734">
        <v>15000</v>
      </c>
      <c r="E14" s="734">
        <v>12000</v>
      </c>
      <c r="F14" s="719">
        <v>2</v>
      </c>
      <c r="G14" s="648">
        <f>H14+(I14*J14)</f>
        <v>39000</v>
      </c>
      <c r="H14" s="210">
        <v>15000</v>
      </c>
      <c r="I14" s="171">
        <v>12000</v>
      </c>
      <c r="J14" s="216">
        <v>2</v>
      </c>
      <c r="K14" s="337"/>
      <c r="L14" s="337"/>
      <c r="M14" s="8"/>
    </row>
    <row r="15" spans="2:13" ht="15" thickBot="1" x14ac:dyDescent="0.25">
      <c r="B15" s="679" t="s">
        <v>103</v>
      </c>
      <c r="C15" s="704">
        <f t="shared" si="0"/>
        <v>39000</v>
      </c>
      <c r="D15" s="734">
        <v>15000</v>
      </c>
      <c r="E15" s="734">
        <v>12000</v>
      </c>
      <c r="F15" s="719">
        <v>2</v>
      </c>
      <c r="G15" s="648">
        <f t="shared" si="1"/>
        <v>39000</v>
      </c>
      <c r="H15" s="210">
        <v>15000</v>
      </c>
      <c r="I15" s="171">
        <v>12000</v>
      </c>
      <c r="J15" s="216">
        <v>2</v>
      </c>
      <c r="K15" s="337"/>
      <c r="L15" s="337"/>
      <c r="M15" s="8"/>
    </row>
    <row r="16" spans="2:13" ht="15" thickBot="1" x14ac:dyDescent="0.25">
      <c r="B16" s="679" t="s">
        <v>104</v>
      </c>
      <c r="C16" s="704">
        <f t="shared" si="0"/>
        <v>39000</v>
      </c>
      <c r="D16" s="734">
        <v>15000</v>
      </c>
      <c r="E16" s="734">
        <v>12000</v>
      </c>
      <c r="F16" s="719">
        <v>2</v>
      </c>
      <c r="G16" s="648">
        <f t="shared" si="1"/>
        <v>39000</v>
      </c>
      <c r="H16" s="210">
        <v>15000</v>
      </c>
      <c r="I16" s="171">
        <v>12000</v>
      </c>
      <c r="J16" s="216">
        <v>2</v>
      </c>
      <c r="K16" s="337"/>
      <c r="L16" s="337"/>
      <c r="M16" s="8"/>
    </row>
    <row r="17" spans="2:13" ht="15" thickBot="1" x14ac:dyDescent="0.25">
      <c r="B17" s="679" t="s">
        <v>105</v>
      </c>
      <c r="C17" s="704">
        <f t="shared" si="0"/>
        <v>39000</v>
      </c>
      <c r="D17" s="734">
        <v>15000</v>
      </c>
      <c r="E17" s="734">
        <v>12000</v>
      </c>
      <c r="F17" s="719">
        <v>2</v>
      </c>
      <c r="G17" s="648">
        <f t="shared" si="1"/>
        <v>39000</v>
      </c>
      <c r="H17" s="210">
        <v>15000</v>
      </c>
      <c r="I17" s="171">
        <v>12000</v>
      </c>
      <c r="J17" s="216">
        <v>2</v>
      </c>
      <c r="K17" s="337"/>
      <c r="L17" s="337"/>
      <c r="M17" s="8"/>
    </row>
    <row r="18" spans="2:13" ht="15" thickBot="1" x14ac:dyDescent="0.25">
      <c r="B18" s="680" t="s">
        <v>106</v>
      </c>
      <c r="C18" s="704">
        <f t="shared" si="0"/>
        <v>0</v>
      </c>
      <c r="D18" s="719">
        <v>0</v>
      </c>
      <c r="E18" s="719">
        <v>0</v>
      </c>
      <c r="F18" s="719">
        <v>2</v>
      </c>
      <c r="G18" s="648">
        <f t="shared" si="1"/>
        <v>39000</v>
      </c>
      <c r="H18" s="210">
        <v>15000</v>
      </c>
      <c r="I18" s="171">
        <v>12000</v>
      </c>
      <c r="J18" s="216">
        <v>2</v>
      </c>
      <c r="K18" s="337"/>
      <c r="L18" s="337"/>
      <c r="M18" s="8"/>
    </row>
    <row r="19" spans="2:13" ht="15" thickBot="1" x14ac:dyDescent="0.25">
      <c r="B19" s="682" t="s">
        <v>21</v>
      </c>
      <c r="C19" s="705">
        <f>SUM(C7:C18)</f>
        <v>624000</v>
      </c>
      <c r="D19" s="705">
        <f t="shared" ref="D19:F19" si="2">SUM(D7:D18)</f>
        <v>240000</v>
      </c>
      <c r="E19" s="705">
        <f t="shared" si="2"/>
        <v>192000</v>
      </c>
      <c r="F19" s="705">
        <f t="shared" si="2"/>
        <v>24</v>
      </c>
      <c r="G19" s="705">
        <f>SUM(G7:G18)</f>
        <v>468000</v>
      </c>
      <c r="H19" s="705">
        <f t="shared" ref="H19:J19" si="3">SUM(H7:H18)</f>
        <v>180000</v>
      </c>
      <c r="I19" s="705">
        <f t="shared" si="3"/>
        <v>144000</v>
      </c>
      <c r="J19" s="705">
        <f t="shared" si="3"/>
        <v>24</v>
      </c>
      <c r="K19" s="337"/>
      <c r="L19" s="337"/>
      <c r="M19" s="8"/>
    </row>
    <row r="20" spans="2:13" ht="15" thickBot="1" x14ac:dyDescent="0.25">
      <c r="B20" s="685" t="s">
        <v>107</v>
      </c>
      <c r="C20" s="686">
        <v>39000</v>
      </c>
      <c r="D20" s="686">
        <v>15000</v>
      </c>
      <c r="E20" s="686">
        <v>12000</v>
      </c>
      <c r="F20" s="686">
        <f t="shared" ref="F20:J20" si="4">SUM(F19/12)</f>
        <v>2</v>
      </c>
      <c r="G20" s="686">
        <f t="shared" si="4"/>
        <v>39000</v>
      </c>
      <c r="H20" s="686">
        <f t="shared" si="4"/>
        <v>15000</v>
      </c>
      <c r="I20" s="686">
        <f t="shared" si="4"/>
        <v>12000</v>
      </c>
      <c r="J20" s="686">
        <f t="shared" si="4"/>
        <v>2</v>
      </c>
      <c r="K20" s="337"/>
      <c r="L20" s="337"/>
      <c r="M20" s="8"/>
    </row>
    <row r="24" spans="2:13" ht="20.25" customHeight="1" x14ac:dyDescent="0.2">
      <c r="B24" s="802" t="s">
        <v>241</v>
      </c>
      <c r="C24" s="802"/>
      <c r="D24" s="802"/>
      <c r="E24" s="802"/>
      <c r="F24" s="802"/>
      <c r="G24" s="802"/>
      <c r="H24" s="802"/>
      <c r="I24" s="802"/>
      <c r="J24" s="802"/>
      <c r="K24" s="688"/>
      <c r="L24" s="688"/>
    </row>
    <row r="25" spans="2:13" ht="15" thickBot="1" x14ac:dyDescent="0.25">
      <c r="B25" s="689"/>
      <c r="C25" s="690"/>
      <c r="D25" s="690"/>
      <c r="E25" s="690"/>
      <c r="F25" s="690"/>
      <c r="G25" s="689"/>
      <c r="H25" s="337"/>
      <c r="I25" s="337"/>
      <c r="J25" s="691" t="s">
        <v>46</v>
      </c>
      <c r="K25" s="320"/>
      <c r="L25" s="321"/>
    </row>
    <row r="26" spans="2:13" ht="30" customHeight="1" x14ac:dyDescent="0.2">
      <c r="B26" s="998" t="s">
        <v>240</v>
      </c>
      <c r="C26" s="870" t="s">
        <v>864</v>
      </c>
      <c r="D26" s="871"/>
      <c r="E26" s="871"/>
      <c r="F26" s="871"/>
      <c r="G26" s="997" t="s">
        <v>865</v>
      </c>
      <c r="H26" s="871"/>
      <c r="I26" s="871"/>
      <c r="J26" s="872"/>
    </row>
    <row r="27" spans="2:13" ht="30" customHeight="1" thickBot="1" x14ac:dyDescent="0.25">
      <c r="B27" s="999"/>
      <c r="C27" s="393" t="s">
        <v>244</v>
      </c>
      <c r="D27" s="393" t="s">
        <v>201</v>
      </c>
      <c r="E27" s="393" t="s">
        <v>242</v>
      </c>
      <c r="F27" s="394" t="s">
        <v>243</v>
      </c>
      <c r="G27" s="392" t="s">
        <v>244</v>
      </c>
      <c r="H27" s="393" t="s">
        <v>201</v>
      </c>
      <c r="I27" s="393" t="s">
        <v>242</v>
      </c>
      <c r="J27" s="394" t="s">
        <v>243</v>
      </c>
    </row>
    <row r="28" spans="2:13" ht="13.5" thickBot="1" x14ac:dyDescent="0.25">
      <c r="B28" s="692"/>
      <c r="C28" s="386" t="s">
        <v>245</v>
      </c>
      <c r="D28" s="386">
        <v>1</v>
      </c>
      <c r="E28" s="386">
        <v>2</v>
      </c>
      <c r="F28" s="387">
        <v>3</v>
      </c>
      <c r="G28" s="385" t="s">
        <v>245</v>
      </c>
      <c r="H28" s="386">
        <v>1</v>
      </c>
      <c r="I28" s="386">
        <v>2</v>
      </c>
      <c r="J28" s="387">
        <v>3</v>
      </c>
    </row>
    <row r="29" spans="2:13" ht="15" thickBot="1" x14ac:dyDescent="0.25">
      <c r="B29" s="693" t="s">
        <v>95</v>
      </c>
      <c r="C29" s="210">
        <f>D29+(E29*F29)</f>
        <v>367926</v>
      </c>
      <c r="D29" s="734">
        <v>141510</v>
      </c>
      <c r="E29" s="734">
        <v>113208</v>
      </c>
      <c r="F29" s="719">
        <v>2</v>
      </c>
      <c r="G29" s="648">
        <f>H29+(I29*J29)</f>
        <v>60187</v>
      </c>
      <c r="H29" s="210">
        <v>23149</v>
      </c>
      <c r="I29" s="171">
        <v>18519</v>
      </c>
      <c r="J29" s="216">
        <v>2</v>
      </c>
    </row>
    <row r="30" spans="2:13" ht="15" thickBot="1" x14ac:dyDescent="0.25">
      <c r="B30" s="694" t="s">
        <v>96</v>
      </c>
      <c r="C30" s="210">
        <f t="shared" ref="C30:C39" si="5">D30+(E30*F30)</f>
        <v>61321</v>
      </c>
      <c r="D30" s="734">
        <v>23585</v>
      </c>
      <c r="E30" s="734">
        <v>18868</v>
      </c>
      <c r="F30" s="719">
        <v>2</v>
      </c>
      <c r="G30" s="650">
        <f t="shared" ref="G30:G39" si="6">H30+(I30*J30)</f>
        <v>60187</v>
      </c>
      <c r="H30" s="210">
        <v>23149</v>
      </c>
      <c r="I30" s="171">
        <v>18519</v>
      </c>
      <c r="J30" s="216">
        <v>2</v>
      </c>
    </row>
    <row r="31" spans="2:13" ht="15" thickBot="1" x14ac:dyDescent="0.25">
      <c r="B31" s="694" t="s">
        <v>97</v>
      </c>
      <c r="C31" s="210">
        <f t="shared" si="5"/>
        <v>61321</v>
      </c>
      <c r="D31" s="734">
        <v>23585</v>
      </c>
      <c r="E31" s="734">
        <v>18868</v>
      </c>
      <c r="F31" s="719">
        <v>2</v>
      </c>
      <c r="G31" s="650">
        <f t="shared" si="6"/>
        <v>60187</v>
      </c>
      <c r="H31" s="210">
        <v>23149</v>
      </c>
      <c r="I31" s="171">
        <v>18519</v>
      </c>
      <c r="J31" s="216">
        <v>2</v>
      </c>
      <c r="K31" s="731">
        <f>SUM(G29+G30+G31)</f>
        <v>180561</v>
      </c>
    </row>
    <row r="32" spans="2:13" ht="15" thickBot="1" x14ac:dyDescent="0.25">
      <c r="B32" s="694" t="s">
        <v>98</v>
      </c>
      <c r="C32" s="210">
        <f t="shared" si="5"/>
        <v>61321</v>
      </c>
      <c r="D32" s="734">
        <v>23585</v>
      </c>
      <c r="E32" s="734">
        <v>18868</v>
      </c>
      <c r="F32" s="719">
        <v>2</v>
      </c>
      <c r="G32" s="650">
        <f t="shared" si="6"/>
        <v>60187</v>
      </c>
      <c r="H32" s="210">
        <v>23149</v>
      </c>
      <c r="I32" s="171">
        <v>18519</v>
      </c>
      <c r="J32" s="216">
        <v>2</v>
      </c>
    </row>
    <row r="33" spans="2:12" ht="15" thickBot="1" x14ac:dyDescent="0.25">
      <c r="B33" s="694" t="s">
        <v>99</v>
      </c>
      <c r="C33" s="210">
        <f t="shared" si="5"/>
        <v>61321</v>
      </c>
      <c r="D33" s="734">
        <v>23585</v>
      </c>
      <c r="E33" s="734">
        <v>18868</v>
      </c>
      <c r="F33" s="719">
        <v>2</v>
      </c>
      <c r="G33" s="650">
        <f t="shared" si="6"/>
        <v>60187</v>
      </c>
      <c r="H33" s="210">
        <v>23149</v>
      </c>
      <c r="I33" s="171">
        <v>18519</v>
      </c>
      <c r="J33" s="216">
        <v>2</v>
      </c>
    </row>
    <row r="34" spans="2:12" ht="15" thickBot="1" x14ac:dyDescent="0.25">
      <c r="B34" s="694" t="s">
        <v>100</v>
      </c>
      <c r="C34" s="210">
        <f t="shared" si="5"/>
        <v>61321</v>
      </c>
      <c r="D34" s="734">
        <v>23585</v>
      </c>
      <c r="E34" s="734">
        <v>18868</v>
      </c>
      <c r="F34" s="719">
        <v>2</v>
      </c>
      <c r="G34" s="650">
        <f t="shared" si="6"/>
        <v>60187</v>
      </c>
      <c r="H34" s="210">
        <v>23149</v>
      </c>
      <c r="I34" s="171">
        <v>18519</v>
      </c>
      <c r="J34" s="216">
        <v>2</v>
      </c>
      <c r="K34" s="731">
        <f>SUM(K31+G32+G33+G34)</f>
        <v>361122</v>
      </c>
    </row>
    <row r="35" spans="2:12" ht="15" thickBot="1" x14ac:dyDescent="0.25">
      <c r="B35" s="694" t="s">
        <v>101</v>
      </c>
      <c r="C35" s="210">
        <f t="shared" si="5"/>
        <v>61321</v>
      </c>
      <c r="D35" s="734">
        <v>23585</v>
      </c>
      <c r="E35" s="734">
        <v>18868</v>
      </c>
      <c r="F35" s="719">
        <v>2</v>
      </c>
      <c r="G35" s="650">
        <f t="shared" si="6"/>
        <v>60187</v>
      </c>
      <c r="H35" s="210">
        <v>23149</v>
      </c>
      <c r="I35" s="171">
        <v>18519</v>
      </c>
      <c r="J35" s="216">
        <v>2</v>
      </c>
      <c r="K35" s="747"/>
    </row>
    <row r="36" spans="2:12" ht="15" thickBot="1" x14ac:dyDescent="0.25">
      <c r="B36" s="694" t="s">
        <v>102</v>
      </c>
      <c r="C36" s="210">
        <f t="shared" si="5"/>
        <v>61321</v>
      </c>
      <c r="D36" s="734">
        <v>23585</v>
      </c>
      <c r="E36" s="734">
        <v>18868</v>
      </c>
      <c r="F36" s="719">
        <v>2</v>
      </c>
      <c r="G36" s="650">
        <f t="shared" si="6"/>
        <v>60187</v>
      </c>
      <c r="H36" s="210">
        <v>23149</v>
      </c>
      <c r="I36" s="171">
        <v>18519</v>
      </c>
      <c r="J36" s="216">
        <v>2</v>
      </c>
    </row>
    <row r="37" spans="2:12" ht="15" thickBot="1" x14ac:dyDescent="0.25">
      <c r="B37" s="694" t="s">
        <v>103</v>
      </c>
      <c r="C37" s="210">
        <f t="shared" si="5"/>
        <v>61321</v>
      </c>
      <c r="D37" s="734">
        <v>23585</v>
      </c>
      <c r="E37" s="734">
        <v>18868</v>
      </c>
      <c r="F37" s="719">
        <v>2</v>
      </c>
      <c r="G37" s="650">
        <f t="shared" si="6"/>
        <v>60187</v>
      </c>
      <c r="H37" s="210">
        <v>23149</v>
      </c>
      <c r="I37" s="171">
        <v>18519</v>
      </c>
      <c r="J37" s="216">
        <v>2</v>
      </c>
      <c r="K37" s="731">
        <f>SUM(K34+G35+G36+G37)</f>
        <v>541683</v>
      </c>
    </row>
    <row r="38" spans="2:12" ht="15" thickBot="1" x14ac:dyDescent="0.25">
      <c r="B38" s="694" t="s">
        <v>104</v>
      </c>
      <c r="C38" s="210">
        <f t="shared" si="5"/>
        <v>61321</v>
      </c>
      <c r="D38" s="734">
        <v>23585</v>
      </c>
      <c r="E38" s="734">
        <v>18868</v>
      </c>
      <c r="F38" s="719">
        <v>2</v>
      </c>
      <c r="G38" s="650">
        <f t="shared" si="6"/>
        <v>60187</v>
      </c>
      <c r="H38" s="210">
        <v>23149</v>
      </c>
      <c r="I38" s="171">
        <v>18519</v>
      </c>
      <c r="J38" s="216">
        <v>2</v>
      </c>
    </row>
    <row r="39" spans="2:12" ht="15" thickBot="1" x14ac:dyDescent="0.25">
      <c r="B39" s="694" t="s">
        <v>105</v>
      </c>
      <c r="C39" s="210">
        <f t="shared" si="5"/>
        <v>61321</v>
      </c>
      <c r="D39" s="734">
        <v>23585</v>
      </c>
      <c r="E39" s="734">
        <v>18868</v>
      </c>
      <c r="F39" s="719">
        <v>2</v>
      </c>
      <c r="G39" s="650">
        <f t="shared" si="6"/>
        <v>60187</v>
      </c>
      <c r="H39" s="210">
        <v>23149</v>
      </c>
      <c r="I39" s="171">
        <v>18519</v>
      </c>
      <c r="J39" s="216">
        <v>2</v>
      </c>
    </row>
    <row r="40" spans="2:12" ht="15" thickBot="1" x14ac:dyDescent="0.25">
      <c r="B40" s="695" t="s">
        <v>106</v>
      </c>
      <c r="C40" s="210">
        <f>D40+(E40*F40)</f>
        <v>0</v>
      </c>
      <c r="D40" s="719">
        <v>0</v>
      </c>
      <c r="E40" s="719">
        <v>0</v>
      </c>
      <c r="F40" s="719">
        <v>2</v>
      </c>
      <c r="G40" s="650">
        <f>H40+(I40*J40)</f>
        <v>60187</v>
      </c>
      <c r="H40" s="210">
        <v>23149</v>
      </c>
      <c r="I40" s="171">
        <v>18519</v>
      </c>
      <c r="J40" s="216">
        <v>2</v>
      </c>
      <c r="K40" s="731">
        <f>SUM(K37+G38+G39+G40)</f>
        <v>722244</v>
      </c>
    </row>
    <row r="41" spans="2:12" ht="13.5" thickBot="1" x14ac:dyDescent="0.25">
      <c r="B41" s="696" t="s">
        <v>21</v>
      </c>
      <c r="C41" s="683">
        <f>SUM(C29:C40)</f>
        <v>981136</v>
      </c>
      <c r="D41" s="683">
        <f t="shared" ref="D41:F41" si="7">SUM(D29:D40)</f>
        <v>377360</v>
      </c>
      <c r="E41" s="683">
        <f t="shared" si="7"/>
        <v>301888</v>
      </c>
      <c r="F41" s="683">
        <f t="shared" si="7"/>
        <v>24</v>
      </c>
      <c r="G41" s="706">
        <f>SUM(G29:G40)</f>
        <v>722244</v>
      </c>
      <c r="H41" s="706">
        <f t="shared" ref="H41:J41" si="8">SUM(H29:H40)</f>
        <v>277788</v>
      </c>
      <c r="I41" s="706">
        <f t="shared" si="8"/>
        <v>222228</v>
      </c>
      <c r="J41" s="706">
        <f t="shared" si="8"/>
        <v>24</v>
      </c>
    </row>
    <row r="42" spans="2:12" ht="13.5" thickBot="1" x14ac:dyDescent="0.25">
      <c r="B42" s="697" t="s">
        <v>107</v>
      </c>
      <c r="C42" s="687">
        <f t="shared" ref="C42:G42" si="9">SUM(C41/12)</f>
        <v>81761.333333333328</v>
      </c>
      <c r="D42" s="687">
        <f t="shared" si="9"/>
        <v>31446.666666666668</v>
      </c>
      <c r="E42" s="687">
        <f t="shared" si="9"/>
        <v>25157.333333333332</v>
      </c>
      <c r="F42" s="687">
        <f t="shared" si="9"/>
        <v>2</v>
      </c>
      <c r="G42" s="687">
        <f t="shared" si="9"/>
        <v>60187</v>
      </c>
      <c r="H42" s="687">
        <f>SUM(H41/12)</f>
        <v>23149</v>
      </c>
      <c r="I42" s="687">
        <f t="shared" ref="I42" si="10">SUM(I41/12)</f>
        <v>18519</v>
      </c>
      <c r="J42" s="687">
        <f>SUM(J41/12)</f>
        <v>2</v>
      </c>
    </row>
    <row r="43" spans="2:12" ht="14.25" x14ac:dyDescent="0.2">
      <c r="B43" s="390"/>
      <c r="C43" s="391"/>
      <c r="D43" s="391"/>
      <c r="E43" s="337"/>
      <c r="F43" s="337"/>
      <c r="G43" s="337"/>
      <c r="H43" s="391"/>
      <c r="I43" s="391"/>
      <c r="J43" s="337"/>
      <c r="K43" s="337"/>
      <c r="L43" s="337"/>
    </row>
    <row r="44" spans="2:12" ht="14.25" x14ac:dyDescent="0.2">
      <c r="B44" s="390"/>
      <c r="C44" s="391"/>
      <c r="D44" s="391"/>
      <c r="E44" s="337"/>
      <c r="F44" s="337"/>
      <c r="G44" s="337"/>
      <c r="H44" s="391"/>
      <c r="I44" s="391"/>
      <c r="J44" s="337"/>
      <c r="K44" s="337"/>
      <c r="L44" s="337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14999847407452621"/>
  </sheetPr>
  <dimension ref="A1:H80"/>
  <sheetViews>
    <sheetView showGridLines="0" topLeftCell="A18" workbookViewId="0">
      <selection activeCell="F81" sqref="F81"/>
    </sheetView>
  </sheetViews>
  <sheetFormatPr defaultRowHeight="15.75" x14ac:dyDescent="0.25"/>
  <cols>
    <col min="1" max="1" width="3" style="51" customWidth="1"/>
    <col min="2" max="2" width="18.7109375" style="51" customWidth="1"/>
    <col min="3" max="3" width="69.7109375" style="51" customWidth="1"/>
    <col min="4" max="4" width="9.140625" style="51"/>
    <col min="5" max="6" width="15.7109375" style="51" customWidth="1"/>
    <col min="7" max="16384" width="9.140625" style="51"/>
  </cols>
  <sheetData>
    <row r="1" spans="1:8" x14ac:dyDescent="0.25">
      <c r="F1" s="63" t="s">
        <v>716</v>
      </c>
      <c r="G1" s="61"/>
      <c r="H1" s="61"/>
    </row>
    <row r="2" spans="1:8" ht="20.25" customHeight="1" x14ac:dyDescent="0.25">
      <c r="B2" s="802" t="s">
        <v>576</v>
      </c>
      <c r="C2" s="802"/>
      <c r="D2" s="802"/>
      <c r="E2" s="802"/>
      <c r="F2" s="802"/>
    </row>
    <row r="3" spans="1:8" ht="12" customHeight="1" x14ac:dyDescent="0.25">
      <c r="B3" s="802" t="s">
        <v>760</v>
      </c>
      <c r="C3" s="802"/>
      <c r="D3" s="802"/>
      <c r="E3" s="802"/>
      <c r="F3" s="802"/>
    </row>
    <row r="4" spans="1:8" ht="16.5" thickBot="1" x14ac:dyDescent="0.3">
      <c r="F4" s="701" t="s">
        <v>197</v>
      </c>
    </row>
    <row r="5" spans="1:8" ht="40.5" customHeight="1" x14ac:dyDescent="0.25">
      <c r="A5" s="57"/>
      <c r="B5" s="566" t="s">
        <v>256</v>
      </c>
      <c r="C5" s="563" t="s">
        <v>257</v>
      </c>
      <c r="D5" s="563" t="s">
        <v>40</v>
      </c>
      <c r="E5" s="564" t="s">
        <v>817</v>
      </c>
      <c r="F5" s="567" t="s">
        <v>818</v>
      </c>
    </row>
    <row r="6" spans="1:8" ht="16.5" customHeight="1" thickBot="1" x14ac:dyDescent="0.3">
      <c r="A6" s="57"/>
      <c r="B6" s="33">
        <v>1</v>
      </c>
      <c r="C6" s="30">
        <v>2</v>
      </c>
      <c r="D6" s="30">
        <v>3</v>
      </c>
      <c r="E6" s="30">
        <v>4</v>
      </c>
      <c r="F6" s="59">
        <v>5</v>
      </c>
    </row>
    <row r="7" spans="1:8" ht="15.75" customHeight="1" x14ac:dyDescent="0.25">
      <c r="A7" s="57"/>
      <c r="B7" s="803"/>
      <c r="C7" s="58" t="s">
        <v>577</v>
      </c>
      <c r="D7" s="805">
        <v>1001</v>
      </c>
      <c r="E7" s="807">
        <v>14687</v>
      </c>
      <c r="F7" s="808">
        <v>8200</v>
      </c>
    </row>
    <row r="8" spans="1:8" ht="15.75" customHeight="1" x14ac:dyDescent="0.25">
      <c r="A8" s="57"/>
      <c r="B8" s="804"/>
      <c r="C8" s="58" t="s">
        <v>578</v>
      </c>
      <c r="D8" s="806"/>
      <c r="E8" s="797"/>
      <c r="F8" s="809"/>
    </row>
    <row r="9" spans="1:8" ht="20.100000000000001" customHeight="1" x14ac:dyDescent="0.25">
      <c r="A9" s="57"/>
      <c r="B9" s="46">
        <v>60</v>
      </c>
      <c r="C9" s="25" t="s">
        <v>579</v>
      </c>
      <c r="D9" s="54">
        <v>1002</v>
      </c>
      <c r="E9" s="64"/>
      <c r="F9" s="65"/>
    </row>
    <row r="10" spans="1:8" ht="20.100000000000001" customHeight="1" x14ac:dyDescent="0.25">
      <c r="A10" s="57"/>
      <c r="B10" s="46" t="s">
        <v>580</v>
      </c>
      <c r="C10" s="25" t="s">
        <v>581</v>
      </c>
      <c r="D10" s="54">
        <v>1003</v>
      </c>
      <c r="E10" s="64"/>
      <c r="F10" s="65"/>
    </row>
    <row r="11" spans="1:8" ht="20.100000000000001" customHeight="1" x14ac:dyDescent="0.25">
      <c r="A11" s="57"/>
      <c r="B11" s="46" t="s">
        <v>582</v>
      </c>
      <c r="C11" s="25" t="s">
        <v>583</v>
      </c>
      <c r="D11" s="54">
        <v>1004</v>
      </c>
      <c r="E11" s="64"/>
      <c r="F11" s="65"/>
    </row>
    <row r="12" spans="1:8" ht="20.100000000000001" customHeight="1" x14ac:dyDescent="0.25">
      <c r="A12" s="57"/>
      <c r="B12" s="46">
        <v>61</v>
      </c>
      <c r="C12" s="25" t="s">
        <v>584</v>
      </c>
      <c r="D12" s="54">
        <v>1005</v>
      </c>
      <c r="E12" s="64">
        <v>10200</v>
      </c>
      <c r="F12" s="65">
        <v>6100</v>
      </c>
    </row>
    <row r="13" spans="1:8" ht="20.100000000000001" customHeight="1" x14ac:dyDescent="0.25">
      <c r="A13" s="57"/>
      <c r="B13" s="46" t="s">
        <v>585</v>
      </c>
      <c r="C13" s="25" t="s">
        <v>586</v>
      </c>
      <c r="D13" s="54">
        <v>1006</v>
      </c>
      <c r="E13" s="64"/>
      <c r="F13" s="65"/>
    </row>
    <row r="14" spans="1:8" ht="20.100000000000001" customHeight="1" x14ac:dyDescent="0.25">
      <c r="A14" s="57"/>
      <c r="B14" s="46" t="s">
        <v>587</v>
      </c>
      <c r="C14" s="25" t="s">
        <v>588</v>
      </c>
      <c r="D14" s="54">
        <v>1007</v>
      </c>
      <c r="E14" s="64"/>
      <c r="F14" s="65"/>
    </row>
    <row r="15" spans="1:8" ht="20.100000000000001" customHeight="1" x14ac:dyDescent="0.25">
      <c r="A15" s="57"/>
      <c r="B15" s="46">
        <v>62</v>
      </c>
      <c r="C15" s="25" t="s">
        <v>589</v>
      </c>
      <c r="D15" s="54">
        <v>1008</v>
      </c>
      <c r="E15" s="64"/>
      <c r="F15" s="65"/>
    </row>
    <row r="16" spans="1:8" ht="20.100000000000001" customHeight="1" x14ac:dyDescent="0.25">
      <c r="A16" s="57"/>
      <c r="B16" s="46">
        <v>630</v>
      </c>
      <c r="C16" s="25" t="s">
        <v>590</v>
      </c>
      <c r="D16" s="54">
        <v>1009</v>
      </c>
      <c r="E16" s="64"/>
      <c r="F16" s="65"/>
    </row>
    <row r="17" spans="1:7" ht="20.100000000000001" customHeight="1" x14ac:dyDescent="0.25">
      <c r="A17" s="57"/>
      <c r="B17" s="46">
        <v>631</v>
      </c>
      <c r="C17" s="25" t="s">
        <v>591</v>
      </c>
      <c r="D17" s="54">
        <v>1010</v>
      </c>
      <c r="E17" s="64"/>
      <c r="F17" s="65"/>
    </row>
    <row r="18" spans="1:7" ht="20.100000000000001" customHeight="1" x14ac:dyDescent="0.25">
      <c r="A18" s="57"/>
      <c r="B18" s="46" t="s">
        <v>592</v>
      </c>
      <c r="C18" s="25" t="s">
        <v>593</v>
      </c>
      <c r="D18" s="54">
        <v>1011</v>
      </c>
      <c r="E18" s="64">
        <v>4487</v>
      </c>
      <c r="F18" s="65">
        <v>2100</v>
      </c>
      <c r="G18" s="744"/>
    </row>
    <row r="19" spans="1:7" ht="25.5" customHeight="1" x14ac:dyDescent="0.25">
      <c r="A19" s="57"/>
      <c r="B19" s="46" t="s">
        <v>594</v>
      </c>
      <c r="C19" s="25" t="s">
        <v>595</v>
      </c>
      <c r="D19" s="54">
        <v>1012</v>
      </c>
      <c r="E19" s="64"/>
      <c r="F19" s="65"/>
    </row>
    <row r="20" spans="1:7" ht="20.100000000000001" customHeight="1" x14ac:dyDescent="0.25">
      <c r="A20" s="57"/>
      <c r="B20" s="46"/>
      <c r="C20" s="19" t="s">
        <v>596</v>
      </c>
      <c r="D20" s="54">
        <v>1013</v>
      </c>
      <c r="E20" s="64">
        <v>13450</v>
      </c>
      <c r="F20" s="65">
        <v>7650</v>
      </c>
    </row>
    <row r="21" spans="1:7" ht="20.100000000000001" customHeight="1" x14ac:dyDescent="0.25">
      <c r="A21" s="57"/>
      <c r="B21" s="46">
        <v>50</v>
      </c>
      <c r="C21" s="25" t="s">
        <v>597</v>
      </c>
      <c r="D21" s="54">
        <v>1014</v>
      </c>
      <c r="E21" s="64"/>
      <c r="F21" s="65"/>
    </row>
    <row r="22" spans="1:7" ht="20.100000000000001" customHeight="1" x14ac:dyDescent="0.25">
      <c r="A22" s="57"/>
      <c r="B22" s="46">
        <v>51</v>
      </c>
      <c r="C22" s="25" t="s">
        <v>598</v>
      </c>
      <c r="D22" s="54">
        <v>1015</v>
      </c>
      <c r="E22" s="64">
        <v>100</v>
      </c>
      <c r="F22" s="65">
        <v>80</v>
      </c>
    </row>
    <row r="23" spans="1:7" ht="25.5" customHeight="1" x14ac:dyDescent="0.25">
      <c r="A23" s="57"/>
      <c r="B23" s="46">
        <v>52</v>
      </c>
      <c r="C23" s="25" t="s">
        <v>599</v>
      </c>
      <c r="D23" s="54">
        <v>1016</v>
      </c>
      <c r="E23" s="64">
        <v>5213</v>
      </c>
      <c r="F23" s="65">
        <v>3828</v>
      </c>
    </row>
    <row r="24" spans="1:7" ht="20.100000000000001" customHeight="1" x14ac:dyDescent="0.25">
      <c r="A24" s="57"/>
      <c r="B24" s="46">
        <v>520</v>
      </c>
      <c r="C24" s="25" t="s">
        <v>600</v>
      </c>
      <c r="D24" s="54">
        <v>1017</v>
      </c>
      <c r="E24" s="64"/>
      <c r="F24" s="65"/>
    </row>
    <row r="25" spans="1:7" ht="20.100000000000001" customHeight="1" x14ac:dyDescent="0.25">
      <c r="A25" s="57"/>
      <c r="B25" s="46">
        <v>521</v>
      </c>
      <c r="C25" s="25" t="s">
        <v>601</v>
      </c>
      <c r="D25" s="54">
        <v>1018</v>
      </c>
      <c r="E25" s="64"/>
      <c r="F25" s="65"/>
    </row>
    <row r="26" spans="1:7" ht="20.100000000000001" customHeight="1" x14ac:dyDescent="0.25">
      <c r="A26" s="57"/>
      <c r="B26" s="46" t="s">
        <v>602</v>
      </c>
      <c r="C26" s="25" t="s">
        <v>603</v>
      </c>
      <c r="D26" s="54">
        <v>1019</v>
      </c>
      <c r="E26" s="64"/>
      <c r="F26" s="65"/>
    </row>
    <row r="27" spans="1:7" ht="20.100000000000001" customHeight="1" x14ac:dyDescent="0.25">
      <c r="A27" s="57"/>
      <c r="B27" s="46">
        <v>540</v>
      </c>
      <c r="C27" s="25" t="s">
        <v>604</v>
      </c>
      <c r="D27" s="54">
        <v>1020</v>
      </c>
      <c r="E27" s="64">
        <v>30</v>
      </c>
      <c r="F27" s="65">
        <v>30</v>
      </c>
    </row>
    <row r="28" spans="1:7" ht="25.5" customHeight="1" x14ac:dyDescent="0.25">
      <c r="A28" s="57"/>
      <c r="B28" s="46" t="s">
        <v>605</v>
      </c>
      <c r="C28" s="25" t="s">
        <v>606</v>
      </c>
      <c r="D28" s="54">
        <v>1021</v>
      </c>
      <c r="E28" s="64"/>
      <c r="F28" s="65"/>
    </row>
    <row r="29" spans="1:7" ht="20.100000000000001" customHeight="1" x14ac:dyDescent="0.25">
      <c r="A29" s="57"/>
      <c r="B29" s="46">
        <v>53</v>
      </c>
      <c r="C29" s="25" t="s">
        <v>607</v>
      </c>
      <c r="D29" s="54">
        <v>1022</v>
      </c>
      <c r="E29" s="64">
        <v>5720</v>
      </c>
      <c r="F29" s="65">
        <v>2912</v>
      </c>
    </row>
    <row r="30" spans="1:7" ht="20.100000000000001" customHeight="1" x14ac:dyDescent="0.25">
      <c r="A30" s="57"/>
      <c r="B30" s="46" t="s">
        <v>608</v>
      </c>
      <c r="C30" s="25" t="s">
        <v>609</v>
      </c>
      <c r="D30" s="54">
        <v>1023</v>
      </c>
      <c r="E30" s="64"/>
      <c r="F30" s="65"/>
    </row>
    <row r="31" spans="1:7" ht="20.100000000000001" customHeight="1" x14ac:dyDescent="0.25">
      <c r="A31" s="57"/>
      <c r="B31" s="46">
        <v>55</v>
      </c>
      <c r="C31" s="25" t="s">
        <v>610</v>
      </c>
      <c r="D31" s="54">
        <v>1024</v>
      </c>
      <c r="E31" s="64">
        <v>2387</v>
      </c>
      <c r="F31" s="65">
        <v>800</v>
      </c>
    </row>
    <row r="32" spans="1:7" ht="20.100000000000001" customHeight="1" x14ac:dyDescent="0.25">
      <c r="A32" s="57"/>
      <c r="B32" s="46"/>
      <c r="C32" s="19" t="s">
        <v>611</v>
      </c>
      <c r="D32" s="54">
        <v>1025</v>
      </c>
      <c r="E32" s="64">
        <v>1237</v>
      </c>
      <c r="F32" s="65">
        <v>550</v>
      </c>
    </row>
    <row r="33" spans="1:6" ht="20.100000000000001" customHeight="1" x14ac:dyDescent="0.25">
      <c r="A33" s="57"/>
      <c r="B33" s="46"/>
      <c r="C33" s="19" t="s">
        <v>612</v>
      </c>
      <c r="D33" s="54">
        <v>1026</v>
      </c>
      <c r="E33" s="64"/>
      <c r="F33" s="65"/>
    </row>
    <row r="34" spans="1:6" ht="20.100000000000001" customHeight="1" x14ac:dyDescent="0.25">
      <c r="A34" s="57"/>
      <c r="B34" s="800"/>
      <c r="C34" s="21" t="s">
        <v>613</v>
      </c>
      <c r="D34" s="801">
        <v>1027</v>
      </c>
      <c r="E34" s="796"/>
      <c r="F34" s="798"/>
    </row>
    <row r="35" spans="1:6" ht="14.25" customHeight="1" x14ac:dyDescent="0.25">
      <c r="A35" s="57"/>
      <c r="B35" s="800"/>
      <c r="C35" s="22" t="s">
        <v>614</v>
      </c>
      <c r="D35" s="801"/>
      <c r="E35" s="797"/>
      <c r="F35" s="799"/>
    </row>
    <row r="36" spans="1:6" ht="24" customHeight="1" x14ac:dyDescent="0.25">
      <c r="A36" s="57"/>
      <c r="B36" s="46" t="s">
        <v>615</v>
      </c>
      <c r="C36" s="25" t="s">
        <v>616</v>
      </c>
      <c r="D36" s="54">
        <v>1028</v>
      </c>
      <c r="E36" s="64"/>
      <c r="F36" s="65"/>
    </row>
    <row r="37" spans="1:6" ht="20.100000000000001" customHeight="1" x14ac:dyDescent="0.25">
      <c r="A37" s="57"/>
      <c r="B37" s="46">
        <v>662</v>
      </c>
      <c r="C37" s="25" t="s">
        <v>617</v>
      </c>
      <c r="D37" s="54">
        <v>1029</v>
      </c>
      <c r="E37" s="64"/>
      <c r="F37" s="65"/>
    </row>
    <row r="38" spans="1:6" ht="20.100000000000001" customHeight="1" x14ac:dyDescent="0.25">
      <c r="A38" s="57"/>
      <c r="B38" s="46" t="s">
        <v>108</v>
      </c>
      <c r="C38" s="25" t="s">
        <v>618</v>
      </c>
      <c r="D38" s="54">
        <v>1030</v>
      </c>
      <c r="E38" s="64"/>
      <c r="F38" s="65"/>
    </row>
    <row r="39" spans="1:6" ht="20.100000000000001" customHeight="1" x14ac:dyDescent="0.25">
      <c r="A39" s="57"/>
      <c r="B39" s="46" t="s">
        <v>619</v>
      </c>
      <c r="C39" s="25" t="s">
        <v>620</v>
      </c>
      <c r="D39" s="54">
        <v>1031</v>
      </c>
      <c r="E39" s="64"/>
      <c r="F39" s="65"/>
    </row>
    <row r="40" spans="1:6" ht="20.100000000000001" customHeight="1" x14ac:dyDescent="0.25">
      <c r="A40" s="57"/>
      <c r="B40" s="800"/>
      <c r="C40" s="21" t="s">
        <v>621</v>
      </c>
      <c r="D40" s="801">
        <v>1032</v>
      </c>
      <c r="E40" s="796"/>
      <c r="F40" s="798"/>
    </row>
    <row r="41" spans="1:6" ht="20.100000000000001" customHeight="1" x14ac:dyDescent="0.25">
      <c r="A41" s="57"/>
      <c r="B41" s="800"/>
      <c r="C41" s="22" t="s">
        <v>622</v>
      </c>
      <c r="D41" s="801"/>
      <c r="E41" s="797"/>
      <c r="F41" s="799"/>
    </row>
    <row r="42" spans="1:6" ht="27.75" customHeight="1" x14ac:dyDescent="0.25">
      <c r="A42" s="57"/>
      <c r="B42" s="46" t="s">
        <v>623</v>
      </c>
      <c r="C42" s="25" t="s">
        <v>624</v>
      </c>
      <c r="D42" s="54">
        <v>1033</v>
      </c>
      <c r="E42" s="64"/>
      <c r="F42" s="65"/>
    </row>
    <row r="43" spans="1:6" ht="20.100000000000001" customHeight="1" x14ac:dyDescent="0.25">
      <c r="A43" s="57"/>
      <c r="B43" s="46">
        <v>562</v>
      </c>
      <c r="C43" s="25" t="s">
        <v>625</v>
      </c>
      <c r="D43" s="54">
        <v>1034</v>
      </c>
      <c r="E43" s="64"/>
      <c r="F43" s="65"/>
    </row>
    <row r="44" spans="1:6" ht="20.100000000000001" customHeight="1" x14ac:dyDescent="0.25">
      <c r="A44" s="57"/>
      <c r="B44" s="46" t="s">
        <v>133</v>
      </c>
      <c r="C44" s="25" t="s">
        <v>626</v>
      </c>
      <c r="D44" s="54">
        <v>1035</v>
      </c>
      <c r="E44" s="64"/>
      <c r="F44" s="65"/>
    </row>
    <row r="45" spans="1:6" ht="20.100000000000001" customHeight="1" x14ac:dyDescent="0.25">
      <c r="A45" s="57"/>
      <c r="B45" s="46" t="s">
        <v>627</v>
      </c>
      <c r="C45" s="25" t="s">
        <v>628</v>
      </c>
      <c r="D45" s="54">
        <v>1036</v>
      </c>
      <c r="E45" s="64"/>
      <c r="F45" s="65"/>
    </row>
    <row r="46" spans="1:6" ht="20.100000000000001" customHeight="1" x14ac:dyDescent="0.25">
      <c r="A46" s="57"/>
      <c r="B46" s="46"/>
      <c r="C46" s="19" t="s">
        <v>629</v>
      </c>
      <c r="D46" s="54">
        <v>1037</v>
      </c>
      <c r="E46" s="64"/>
      <c r="F46" s="65"/>
    </row>
    <row r="47" spans="1:6" ht="20.100000000000001" customHeight="1" x14ac:dyDescent="0.25">
      <c r="A47" s="57"/>
      <c r="B47" s="46"/>
      <c r="C47" s="19" t="s">
        <v>630</v>
      </c>
      <c r="D47" s="54">
        <v>1038</v>
      </c>
      <c r="E47" s="64"/>
      <c r="F47" s="65"/>
    </row>
    <row r="48" spans="1:6" ht="34.5" customHeight="1" x14ac:dyDescent="0.25">
      <c r="A48" s="57"/>
      <c r="B48" s="46" t="s">
        <v>631</v>
      </c>
      <c r="C48" s="19" t="s">
        <v>632</v>
      </c>
      <c r="D48" s="54">
        <v>1039</v>
      </c>
      <c r="E48" s="64"/>
      <c r="F48" s="65"/>
    </row>
    <row r="49" spans="1:6" ht="35.25" customHeight="1" x14ac:dyDescent="0.25">
      <c r="A49" s="57"/>
      <c r="B49" s="46" t="s">
        <v>633</v>
      </c>
      <c r="C49" s="19" t="s">
        <v>634</v>
      </c>
      <c r="D49" s="54">
        <v>1040</v>
      </c>
      <c r="E49" s="64"/>
      <c r="F49" s="65"/>
    </row>
    <row r="50" spans="1:6" ht="20.100000000000001" customHeight="1" x14ac:dyDescent="0.25">
      <c r="A50" s="57"/>
      <c r="B50" s="46">
        <v>67</v>
      </c>
      <c r="C50" s="19" t="s">
        <v>635</v>
      </c>
      <c r="D50" s="54">
        <v>1041</v>
      </c>
      <c r="E50" s="64">
        <v>30</v>
      </c>
      <c r="F50" s="65">
        <v>30</v>
      </c>
    </row>
    <row r="51" spans="1:6" ht="20.100000000000001" customHeight="1" x14ac:dyDescent="0.25">
      <c r="A51" s="57"/>
      <c r="B51" s="46">
        <v>57</v>
      </c>
      <c r="C51" s="19" t="s">
        <v>636</v>
      </c>
      <c r="D51" s="54">
        <v>1042</v>
      </c>
      <c r="E51" s="64">
        <v>100</v>
      </c>
      <c r="F51" s="65">
        <v>30</v>
      </c>
    </row>
    <row r="52" spans="1:6" ht="20.100000000000001" customHeight="1" x14ac:dyDescent="0.25">
      <c r="A52" s="57"/>
      <c r="B52" s="800"/>
      <c r="C52" s="21" t="s">
        <v>637</v>
      </c>
      <c r="D52" s="801">
        <v>1043</v>
      </c>
      <c r="E52" s="796">
        <f>SUM(E50+E48+E34+E7)</f>
        <v>14717</v>
      </c>
      <c r="F52" s="796">
        <f>SUM(F50+F48+F34+F7)</f>
        <v>8230</v>
      </c>
    </row>
    <row r="53" spans="1:6" ht="12" customHeight="1" x14ac:dyDescent="0.25">
      <c r="A53" s="57"/>
      <c r="B53" s="800"/>
      <c r="C53" s="22" t="s">
        <v>638</v>
      </c>
      <c r="D53" s="801"/>
      <c r="E53" s="797"/>
      <c r="F53" s="797"/>
    </row>
    <row r="54" spans="1:6" ht="20.100000000000001" customHeight="1" x14ac:dyDescent="0.25">
      <c r="A54" s="57"/>
      <c r="B54" s="800"/>
      <c r="C54" s="21" t="s">
        <v>639</v>
      </c>
      <c r="D54" s="801">
        <v>1044</v>
      </c>
      <c r="E54" s="796">
        <f>SUM(E20+E40+E49+E51)</f>
        <v>13550</v>
      </c>
      <c r="F54" s="796">
        <f>SUM(F20+F40+F49+F51)</f>
        <v>7680</v>
      </c>
    </row>
    <row r="55" spans="1:6" ht="13.5" customHeight="1" x14ac:dyDescent="0.25">
      <c r="A55" s="57"/>
      <c r="B55" s="800"/>
      <c r="C55" s="22" t="s">
        <v>640</v>
      </c>
      <c r="D55" s="801"/>
      <c r="E55" s="797"/>
      <c r="F55" s="797"/>
    </row>
    <row r="56" spans="1:6" ht="20.100000000000001" customHeight="1" x14ac:dyDescent="0.25">
      <c r="A56" s="57"/>
      <c r="B56" s="46"/>
      <c r="C56" s="19" t="s">
        <v>641</v>
      </c>
      <c r="D56" s="54">
        <v>1045</v>
      </c>
      <c r="E56" s="64">
        <v>1167</v>
      </c>
      <c r="F56" s="65">
        <v>550</v>
      </c>
    </row>
    <row r="57" spans="1:6" ht="20.100000000000001" customHeight="1" x14ac:dyDescent="0.25">
      <c r="A57" s="57"/>
      <c r="B57" s="46"/>
      <c r="C57" s="19" t="s">
        <v>642</v>
      </c>
      <c r="D57" s="54">
        <v>1046</v>
      </c>
      <c r="E57" s="64"/>
      <c r="F57" s="65"/>
    </row>
    <row r="58" spans="1:6" ht="41.25" customHeight="1" x14ac:dyDescent="0.25">
      <c r="A58" s="57"/>
      <c r="B58" s="46" t="s">
        <v>134</v>
      </c>
      <c r="C58" s="19" t="s">
        <v>643</v>
      </c>
      <c r="D58" s="54">
        <v>1047</v>
      </c>
      <c r="E58" s="64"/>
      <c r="F58" s="65"/>
    </row>
    <row r="59" spans="1:6" ht="45" customHeight="1" x14ac:dyDescent="0.25">
      <c r="A59" s="57"/>
      <c r="B59" s="46" t="s">
        <v>644</v>
      </c>
      <c r="C59" s="19" t="s">
        <v>645</v>
      </c>
      <c r="D59" s="54">
        <v>1048</v>
      </c>
      <c r="E59" s="64"/>
      <c r="F59" s="65"/>
    </row>
    <row r="60" spans="1:6" ht="20.100000000000001" customHeight="1" x14ac:dyDescent="0.25">
      <c r="A60" s="57"/>
      <c r="B60" s="800"/>
      <c r="C60" s="21" t="s">
        <v>646</v>
      </c>
      <c r="D60" s="801">
        <v>1049</v>
      </c>
      <c r="E60" s="796">
        <v>1167</v>
      </c>
      <c r="F60" s="798">
        <v>550</v>
      </c>
    </row>
    <row r="61" spans="1:6" ht="12.75" customHeight="1" x14ac:dyDescent="0.25">
      <c r="A61" s="57"/>
      <c r="B61" s="800"/>
      <c r="C61" s="22" t="s">
        <v>647</v>
      </c>
      <c r="D61" s="801"/>
      <c r="E61" s="797"/>
      <c r="F61" s="799"/>
    </row>
    <row r="62" spans="1:6" ht="20.100000000000001" customHeight="1" x14ac:dyDescent="0.25">
      <c r="A62" s="57"/>
      <c r="B62" s="800"/>
      <c r="C62" s="21" t="s">
        <v>648</v>
      </c>
      <c r="D62" s="801">
        <v>1050</v>
      </c>
      <c r="E62" s="796"/>
      <c r="F62" s="798"/>
    </row>
    <row r="63" spans="1:6" ht="14.25" customHeight="1" x14ac:dyDescent="0.25">
      <c r="A63" s="57"/>
      <c r="B63" s="800"/>
      <c r="C63" s="22" t="s">
        <v>649</v>
      </c>
      <c r="D63" s="801"/>
      <c r="E63" s="797"/>
      <c r="F63" s="799"/>
    </row>
    <row r="64" spans="1:6" ht="20.100000000000001" customHeight="1" x14ac:dyDescent="0.25">
      <c r="A64" s="57"/>
      <c r="B64" s="46"/>
      <c r="C64" s="19" t="s">
        <v>650</v>
      </c>
      <c r="D64" s="54"/>
      <c r="E64" s="64"/>
      <c r="F64" s="65"/>
    </row>
    <row r="65" spans="1:6" ht="20.100000000000001" customHeight="1" x14ac:dyDescent="0.25">
      <c r="A65" s="57"/>
      <c r="B65" s="46">
        <v>721</v>
      </c>
      <c r="C65" s="25" t="s">
        <v>651</v>
      </c>
      <c r="D65" s="54">
        <v>1051</v>
      </c>
      <c r="E65" s="64">
        <v>175</v>
      </c>
      <c r="F65" s="65">
        <v>82</v>
      </c>
    </row>
    <row r="66" spans="1:6" ht="20.100000000000001" customHeight="1" x14ac:dyDescent="0.25">
      <c r="A66" s="57"/>
      <c r="B66" s="46" t="s">
        <v>666</v>
      </c>
      <c r="C66" s="25" t="s">
        <v>652</v>
      </c>
      <c r="D66" s="54">
        <v>1052</v>
      </c>
      <c r="E66" s="64"/>
      <c r="F66" s="65"/>
    </row>
    <row r="67" spans="1:6" ht="20.100000000000001" customHeight="1" x14ac:dyDescent="0.25">
      <c r="A67" s="57"/>
      <c r="B67" s="46" t="s">
        <v>667</v>
      </c>
      <c r="C67" s="25" t="s">
        <v>653</v>
      </c>
      <c r="D67" s="54">
        <v>1053</v>
      </c>
      <c r="E67" s="64"/>
      <c r="F67" s="65"/>
    </row>
    <row r="68" spans="1:6" ht="20.100000000000001" customHeight="1" x14ac:dyDescent="0.25">
      <c r="A68" s="57"/>
      <c r="B68" s="46">
        <v>723</v>
      </c>
      <c r="C68" s="19" t="s">
        <v>654</v>
      </c>
      <c r="D68" s="54">
        <v>1054</v>
      </c>
      <c r="E68" s="64"/>
      <c r="F68" s="65"/>
    </row>
    <row r="69" spans="1:6" ht="20.100000000000001" customHeight="1" x14ac:dyDescent="0.25">
      <c r="A69" s="57"/>
      <c r="B69" s="800"/>
      <c r="C69" s="21" t="s">
        <v>655</v>
      </c>
      <c r="D69" s="801">
        <v>1055</v>
      </c>
      <c r="E69" s="796">
        <f>SUM(E60-E62-E65-E66+E67-E68)</f>
        <v>992</v>
      </c>
      <c r="F69" s="796">
        <f>SUM(F60-F62-F65-F66+F67-F68)</f>
        <v>468</v>
      </c>
    </row>
    <row r="70" spans="1:6" ht="14.25" customHeight="1" x14ac:dyDescent="0.25">
      <c r="A70" s="57"/>
      <c r="B70" s="800"/>
      <c r="C70" s="22" t="s">
        <v>656</v>
      </c>
      <c r="D70" s="801"/>
      <c r="E70" s="797"/>
      <c r="F70" s="797"/>
    </row>
    <row r="71" spans="1:6" ht="20.100000000000001" customHeight="1" x14ac:dyDescent="0.25">
      <c r="A71" s="57"/>
      <c r="B71" s="800"/>
      <c r="C71" s="21" t="s">
        <v>657</v>
      </c>
      <c r="D71" s="801">
        <v>1056</v>
      </c>
      <c r="E71" s="796"/>
      <c r="F71" s="798"/>
    </row>
    <row r="72" spans="1:6" ht="14.25" customHeight="1" x14ac:dyDescent="0.25">
      <c r="A72" s="57"/>
      <c r="B72" s="800"/>
      <c r="C72" s="22" t="s">
        <v>658</v>
      </c>
      <c r="D72" s="801"/>
      <c r="E72" s="797"/>
      <c r="F72" s="799"/>
    </row>
    <row r="73" spans="1:6" ht="20.100000000000001" customHeight="1" x14ac:dyDescent="0.25">
      <c r="A73" s="57"/>
      <c r="B73" s="46"/>
      <c r="C73" s="25" t="s">
        <v>659</v>
      </c>
      <c r="D73" s="54">
        <v>1057</v>
      </c>
      <c r="E73" s="64"/>
      <c r="F73" s="65"/>
    </row>
    <row r="74" spans="1:6" ht="20.100000000000001" customHeight="1" x14ac:dyDescent="0.25">
      <c r="A74" s="57"/>
      <c r="B74" s="46"/>
      <c r="C74" s="25" t="s">
        <v>812</v>
      </c>
      <c r="D74" s="54">
        <v>1058</v>
      </c>
      <c r="E74" s="64"/>
      <c r="F74" s="65"/>
    </row>
    <row r="75" spans="1:6" ht="20.100000000000001" customHeight="1" x14ac:dyDescent="0.25">
      <c r="A75" s="57"/>
      <c r="B75" s="46"/>
      <c r="C75" s="25" t="s">
        <v>660</v>
      </c>
      <c r="D75" s="54">
        <v>1059</v>
      </c>
      <c r="E75" s="64"/>
      <c r="F75" s="65"/>
    </row>
    <row r="76" spans="1:6" ht="20.100000000000001" customHeight="1" x14ac:dyDescent="0.25">
      <c r="A76" s="57"/>
      <c r="B76" s="46"/>
      <c r="C76" s="25" t="s">
        <v>661</v>
      </c>
      <c r="D76" s="54">
        <v>1060</v>
      </c>
      <c r="E76" s="64"/>
      <c r="F76" s="65"/>
    </row>
    <row r="77" spans="1:6" ht="20.100000000000001" customHeight="1" x14ac:dyDescent="0.25">
      <c r="A77" s="57"/>
      <c r="B77" s="46"/>
      <c r="C77" s="25" t="s">
        <v>662</v>
      </c>
      <c r="D77" s="54"/>
      <c r="E77" s="64"/>
      <c r="F77" s="65"/>
    </row>
    <row r="78" spans="1:6" ht="20.100000000000001" customHeight="1" x14ac:dyDescent="0.25">
      <c r="A78" s="57"/>
      <c r="B78" s="46"/>
      <c r="C78" s="25" t="s">
        <v>663</v>
      </c>
      <c r="D78" s="54">
        <v>1061</v>
      </c>
      <c r="E78" s="64"/>
      <c r="F78" s="65"/>
    </row>
    <row r="79" spans="1:6" ht="20.100000000000001" customHeight="1" thickBot="1" x14ac:dyDescent="0.3">
      <c r="A79" s="57"/>
      <c r="B79" s="48"/>
      <c r="C79" s="55" t="s">
        <v>664</v>
      </c>
      <c r="D79" s="56">
        <v>1062</v>
      </c>
      <c r="E79" s="66"/>
      <c r="F79" s="67"/>
    </row>
    <row r="80" spans="1:6" x14ac:dyDescent="0.25">
      <c r="B80" s="53"/>
    </row>
  </sheetData>
  <mergeCells count="38">
    <mergeCell ref="E40:E41"/>
    <mergeCell ref="F40:F41"/>
    <mergeCell ref="B40:B41"/>
    <mergeCell ref="D40:D41"/>
    <mergeCell ref="B52:B53"/>
    <mergeCell ref="D52:D53"/>
    <mergeCell ref="E52:E53"/>
    <mergeCell ref="F52:F53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59999389629810485"/>
  </sheetPr>
  <dimension ref="B1:M51"/>
  <sheetViews>
    <sheetView showGridLines="0" zoomScale="115" zoomScaleNormal="115" workbookViewId="0">
      <selection activeCell="K10" sqref="K10"/>
    </sheetView>
  </sheetViews>
  <sheetFormatPr defaultRowHeight="12.75" x14ac:dyDescent="0.2"/>
  <cols>
    <col min="1" max="1" width="3.7109375" style="7" customWidth="1"/>
    <col min="2" max="2" width="9.140625" style="7"/>
    <col min="3" max="13" width="12.7109375" style="7" customWidth="1"/>
    <col min="14" max="16384" width="9.140625" style="7"/>
  </cols>
  <sheetData>
    <row r="1" spans="2:13" x14ac:dyDescent="0.2">
      <c r="J1" s="45" t="s">
        <v>353</v>
      </c>
    </row>
    <row r="2" spans="2:13" ht="21.75" customHeight="1" x14ac:dyDescent="0.2">
      <c r="B2" s="802" t="s">
        <v>246</v>
      </c>
      <c r="C2" s="802"/>
      <c r="D2" s="802"/>
      <c r="E2" s="802"/>
      <c r="F2" s="802"/>
      <c r="G2" s="802"/>
      <c r="H2" s="802"/>
      <c r="I2" s="802"/>
      <c r="J2" s="802"/>
      <c r="K2" s="377"/>
      <c r="L2" s="377"/>
    </row>
    <row r="3" spans="2:13" ht="15" thickBot="1" x14ac:dyDescent="0.25">
      <c r="B3" s="320"/>
      <c r="C3" s="676"/>
      <c r="D3" s="676"/>
      <c r="E3" s="676"/>
      <c r="F3" s="676"/>
      <c r="G3" s="320"/>
      <c r="H3" s="320"/>
      <c r="I3" s="320"/>
      <c r="J3" s="44" t="s">
        <v>46</v>
      </c>
      <c r="K3" s="378"/>
      <c r="L3" s="379"/>
      <c r="M3" s="8"/>
    </row>
    <row r="4" spans="2:13" ht="30" customHeight="1" x14ac:dyDescent="0.2">
      <c r="B4" s="1001" t="s">
        <v>240</v>
      </c>
      <c r="C4" s="997" t="s">
        <v>866</v>
      </c>
      <c r="D4" s="871"/>
      <c r="E4" s="871"/>
      <c r="F4" s="872"/>
      <c r="G4" s="871" t="s">
        <v>867</v>
      </c>
      <c r="H4" s="871"/>
      <c r="I4" s="871"/>
      <c r="J4" s="872"/>
      <c r="K4" s="380"/>
      <c r="L4" s="380"/>
      <c r="M4" s="8"/>
    </row>
    <row r="5" spans="2:13" ht="30" customHeight="1" thickBot="1" x14ac:dyDescent="0.25">
      <c r="B5" s="978"/>
      <c r="C5" s="381" t="s">
        <v>244</v>
      </c>
      <c r="D5" s="382" t="s">
        <v>201</v>
      </c>
      <c r="E5" s="382" t="s">
        <v>242</v>
      </c>
      <c r="F5" s="383" t="s">
        <v>243</v>
      </c>
      <c r="G5" s="381" t="s">
        <v>244</v>
      </c>
      <c r="H5" s="382" t="s">
        <v>201</v>
      </c>
      <c r="I5" s="382" t="s">
        <v>242</v>
      </c>
      <c r="J5" s="383" t="s">
        <v>243</v>
      </c>
      <c r="K5" s="384"/>
      <c r="L5" s="384"/>
      <c r="M5" s="8"/>
    </row>
    <row r="6" spans="2:13" ht="15" thickBot="1" x14ac:dyDescent="0.25">
      <c r="B6" s="315"/>
      <c r="C6" s="385" t="s">
        <v>245</v>
      </c>
      <c r="D6" s="386">
        <v>1</v>
      </c>
      <c r="E6" s="386">
        <v>2</v>
      </c>
      <c r="F6" s="387">
        <v>3</v>
      </c>
      <c r="G6" s="385" t="s">
        <v>245</v>
      </c>
      <c r="H6" s="386">
        <v>1</v>
      </c>
      <c r="I6" s="386">
        <v>2</v>
      </c>
      <c r="J6" s="387">
        <v>3</v>
      </c>
      <c r="K6" s="384"/>
      <c r="L6" s="384"/>
      <c r="M6" s="8"/>
    </row>
    <row r="7" spans="2:13" ht="14.25" x14ac:dyDescent="0.2">
      <c r="B7" s="678" t="s">
        <v>95</v>
      </c>
      <c r="C7" s="648">
        <f>D7+(E7*F7)</f>
        <v>0</v>
      </c>
      <c r="D7" s="210"/>
      <c r="E7" s="171"/>
      <c r="F7" s="216"/>
      <c r="G7" s="648">
        <f>H7+(I7*J7)</f>
        <v>0</v>
      </c>
      <c r="H7" s="210"/>
      <c r="I7" s="171"/>
      <c r="J7" s="216"/>
      <c r="K7" s="388"/>
      <c r="L7" s="388"/>
      <c r="M7" s="8"/>
    </row>
    <row r="8" spans="2:13" ht="14.25" x14ac:dyDescent="0.2">
      <c r="B8" s="679" t="s">
        <v>96</v>
      </c>
      <c r="C8" s="648">
        <f t="shared" ref="C8:C18" si="0">D8+(E8*F8)</f>
        <v>0</v>
      </c>
      <c r="D8" s="156"/>
      <c r="E8" s="162"/>
      <c r="F8" s="163"/>
      <c r="G8" s="652">
        <f t="shared" ref="G8:G18" si="1">H8+(I8*J8)</f>
        <v>0</v>
      </c>
      <c r="H8" s="156"/>
      <c r="I8" s="162"/>
      <c r="J8" s="163"/>
      <c r="K8" s="388"/>
      <c r="L8" s="388"/>
      <c r="M8" s="8"/>
    </row>
    <row r="9" spans="2:13" ht="14.25" x14ac:dyDescent="0.2">
      <c r="B9" s="679" t="s">
        <v>97</v>
      </c>
      <c r="C9" s="648">
        <f t="shared" si="0"/>
        <v>0</v>
      </c>
      <c r="D9" s="156"/>
      <c r="E9" s="162"/>
      <c r="F9" s="163"/>
      <c r="G9" s="652">
        <f t="shared" si="1"/>
        <v>0</v>
      </c>
      <c r="H9" s="156"/>
      <c r="I9" s="162"/>
      <c r="J9" s="163"/>
      <c r="K9" s="388"/>
      <c r="L9" s="388"/>
      <c r="M9" s="8"/>
    </row>
    <row r="10" spans="2:13" ht="14.25" x14ac:dyDescent="0.2">
      <c r="B10" s="679" t="s">
        <v>98</v>
      </c>
      <c r="C10" s="648">
        <f t="shared" si="0"/>
        <v>0</v>
      </c>
      <c r="D10" s="156"/>
      <c r="E10" s="162"/>
      <c r="F10" s="163"/>
      <c r="G10" s="652">
        <f t="shared" si="1"/>
        <v>0</v>
      </c>
      <c r="H10" s="156"/>
      <c r="I10" s="162"/>
      <c r="J10" s="163"/>
      <c r="K10" s="768"/>
      <c r="L10" s="388"/>
      <c r="M10" s="8"/>
    </row>
    <row r="11" spans="2:13" ht="14.25" x14ac:dyDescent="0.2">
      <c r="B11" s="679" t="s">
        <v>99</v>
      </c>
      <c r="C11" s="648">
        <f t="shared" si="0"/>
        <v>0</v>
      </c>
      <c r="D11" s="156"/>
      <c r="E11" s="162"/>
      <c r="F11" s="163"/>
      <c r="G11" s="652">
        <f t="shared" si="1"/>
        <v>0</v>
      </c>
      <c r="H11" s="156"/>
      <c r="I11" s="162"/>
      <c r="J11" s="163"/>
      <c r="K11" s="388"/>
      <c r="L11" s="388"/>
      <c r="M11" s="8"/>
    </row>
    <row r="12" spans="2:13" ht="14.25" x14ac:dyDescent="0.2">
      <c r="B12" s="679" t="s">
        <v>100</v>
      </c>
      <c r="C12" s="648">
        <f t="shared" si="0"/>
        <v>0</v>
      </c>
      <c r="D12" s="156"/>
      <c r="E12" s="162"/>
      <c r="F12" s="163"/>
      <c r="G12" s="652">
        <f t="shared" si="1"/>
        <v>0</v>
      </c>
      <c r="H12" s="156"/>
      <c r="I12" s="162"/>
      <c r="J12" s="163"/>
      <c r="K12" s="388"/>
      <c r="L12" s="388"/>
      <c r="M12" s="8"/>
    </row>
    <row r="13" spans="2:13" ht="14.25" x14ac:dyDescent="0.2">
      <c r="B13" s="679" t="s">
        <v>101</v>
      </c>
      <c r="C13" s="648">
        <f t="shared" si="0"/>
        <v>0</v>
      </c>
      <c r="D13" s="156"/>
      <c r="E13" s="162"/>
      <c r="F13" s="163"/>
      <c r="G13" s="652">
        <f t="shared" si="1"/>
        <v>0</v>
      </c>
      <c r="H13" s="156"/>
      <c r="I13" s="162"/>
      <c r="J13" s="163"/>
      <c r="K13" s="388"/>
      <c r="L13" s="388"/>
      <c r="M13" s="8"/>
    </row>
    <row r="14" spans="2:13" ht="14.25" x14ac:dyDescent="0.2">
      <c r="B14" s="679" t="s">
        <v>102</v>
      </c>
      <c r="C14" s="648">
        <f t="shared" si="0"/>
        <v>0</v>
      </c>
      <c r="D14" s="156"/>
      <c r="E14" s="162"/>
      <c r="F14" s="163"/>
      <c r="G14" s="652">
        <f t="shared" si="1"/>
        <v>0</v>
      </c>
      <c r="H14" s="156"/>
      <c r="I14" s="162"/>
      <c r="J14" s="163"/>
      <c r="K14" s="388"/>
      <c r="L14" s="388"/>
      <c r="M14" s="8"/>
    </row>
    <row r="15" spans="2:13" ht="14.25" x14ac:dyDescent="0.2">
      <c r="B15" s="679" t="s">
        <v>103</v>
      </c>
      <c r="C15" s="648">
        <f t="shared" si="0"/>
        <v>0</v>
      </c>
      <c r="D15" s="156"/>
      <c r="E15" s="162"/>
      <c r="F15" s="163"/>
      <c r="G15" s="652">
        <f t="shared" si="1"/>
        <v>0</v>
      </c>
      <c r="H15" s="156"/>
      <c r="I15" s="162"/>
      <c r="J15" s="163"/>
      <c r="K15" s="388"/>
      <c r="L15" s="388"/>
      <c r="M15" s="8"/>
    </row>
    <row r="16" spans="2:13" ht="14.25" x14ac:dyDescent="0.2">
      <c r="B16" s="679" t="s">
        <v>104</v>
      </c>
      <c r="C16" s="648">
        <f t="shared" si="0"/>
        <v>0</v>
      </c>
      <c r="D16" s="156"/>
      <c r="E16" s="162"/>
      <c r="F16" s="163"/>
      <c r="G16" s="652">
        <f t="shared" si="1"/>
        <v>0</v>
      </c>
      <c r="H16" s="156"/>
      <c r="I16" s="162"/>
      <c r="J16" s="163"/>
      <c r="K16" s="388"/>
      <c r="L16" s="388"/>
      <c r="M16" s="8"/>
    </row>
    <row r="17" spans="2:13" ht="14.25" x14ac:dyDescent="0.2">
      <c r="B17" s="679" t="s">
        <v>105</v>
      </c>
      <c r="C17" s="648">
        <f t="shared" si="0"/>
        <v>0</v>
      </c>
      <c r="D17" s="156"/>
      <c r="E17" s="162"/>
      <c r="F17" s="163"/>
      <c r="G17" s="652">
        <f t="shared" si="1"/>
        <v>0</v>
      </c>
      <c r="H17" s="156"/>
      <c r="I17" s="162"/>
      <c r="J17" s="163"/>
      <c r="K17" s="388"/>
      <c r="L17" s="388"/>
      <c r="M17" s="8"/>
    </row>
    <row r="18" spans="2:13" ht="15" thickBot="1" x14ac:dyDescent="0.25">
      <c r="B18" s="680" t="s">
        <v>106</v>
      </c>
      <c r="C18" s="648">
        <f t="shared" si="0"/>
        <v>0</v>
      </c>
      <c r="D18" s="681"/>
      <c r="E18" s="164"/>
      <c r="F18" s="165"/>
      <c r="G18" s="658">
        <f t="shared" si="1"/>
        <v>0</v>
      </c>
      <c r="H18" s="681"/>
      <c r="I18" s="164"/>
      <c r="J18" s="165"/>
      <c r="K18" s="388"/>
      <c r="L18" s="388"/>
      <c r="M18" s="8"/>
    </row>
    <row r="19" spans="2:13" ht="15" thickBot="1" x14ac:dyDescent="0.25">
      <c r="B19" s="682" t="s">
        <v>21</v>
      </c>
      <c r="C19" s="705">
        <f>SUM(C7:C18)</f>
        <v>0</v>
      </c>
      <c r="D19" s="683"/>
      <c r="E19" s="683"/>
      <c r="F19" s="684"/>
      <c r="G19" s="705">
        <f>SUM(G7:G18)</f>
        <v>0</v>
      </c>
      <c r="H19" s="683"/>
      <c r="I19" s="683"/>
      <c r="J19" s="684"/>
      <c r="K19" s="388"/>
      <c r="L19" s="388"/>
      <c r="M19" s="8"/>
    </row>
    <row r="20" spans="2:13" ht="15" thickBot="1" x14ac:dyDescent="0.25">
      <c r="B20" s="685" t="s">
        <v>107</v>
      </c>
      <c r="C20" s="698"/>
      <c r="D20" s="699"/>
      <c r="E20" s="699"/>
      <c r="F20" s="700"/>
      <c r="G20" s="698"/>
      <c r="H20" s="699"/>
      <c r="I20" s="699"/>
      <c r="J20" s="700"/>
      <c r="K20" s="388"/>
      <c r="L20" s="388"/>
      <c r="M20" s="8"/>
    </row>
    <row r="21" spans="2:13" x14ac:dyDescent="0.2">
      <c r="B21" s="16"/>
      <c r="C21" s="16"/>
      <c r="D21" s="16"/>
      <c r="E21" s="16"/>
      <c r="F21" s="16"/>
      <c r="G21" s="16"/>
      <c r="H21" s="16"/>
      <c r="I21" s="16"/>
      <c r="J21" s="16"/>
    </row>
    <row r="22" spans="2:13" x14ac:dyDescent="0.2">
      <c r="B22" s="16"/>
      <c r="C22" s="16"/>
      <c r="D22" s="16"/>
      <c r="E22" s="16"/>
      <c r="F22" s="16"/>
      <c r="G22" s="16"/>
      <c r="H22" s="16"/>
      <c r="I22" s="16"/>
      <c r="J22" s="16"/>
    </row>
    <row r="23" spans="2:13" x14ac:dyDescent="0.2">
      <c r="B23" s="16"/>
      <c r="C23" s="16"/>
      <c r="D23" s="16"/>
      <c r="E23" s="16"/>
      <c r="F23" s="16"/>
      <c r="G23" s="16"/>
      <c r="H23" s="16"/>
      <c r="I23" s="16"/>
      <c r="J23" s="16"/>
    </row>
    <row r="24" spans="2:13" ht="20.25" customHeight="1" x14ac:dyDescent="0.2">
      <c r="B24" s="802" t="s">
        <v>247</v>
      </c>
      <c r="C24" s="802"/>
      <c r="D24" s="802"/>
      <c r="E24" s="802"/>
      <c r="F24" s="802"/>
      <c r="G24" s="802"/>
      <c r="H24" s="802"/>
      <c r="I24" s="802"/>
      <c r="J24" s="802"/>
      <c r="K24" s="688"/>
      <c r="L24" s="389"/>
    </row>
    <row r="25" spans="2:13" ht="15" thickBot="1" x14ac:dyDescent="0.25">
      <c r="B25" s="689"/>
      <c r="C25" s="690"/>
      <c r="D25" s="690"/>
      <c r="E25" s="690"/>
      <c r="F25" s="690"/>
      <c r="G25" s="689"/>
      <c r="H25" s="337"/>
      <c r="I25" s="337"/>
      <c r="J25" s="691" t="s">
        <v>46</v>
      </c>
      <c r="K25" s="320"/>
      <c r="L25" s="379"/>
    </row>
    <row r="26" spans="2:13" ht="30" customHeight="1" x14ac:dyDescent="0.2">
      <c r="B26" s="967" t="s">
        <v>240</v>
      </c>
      <c r="C26" s="870" t="s">
        <v>868</v>
      </c>
      <c r="D26" s="871"/>
      <c r="E26" s="871"/>
      <c r="F26" s="872"/>
      <c r="G26" s="997" t="s">
        <v>869</v>
      </c>
      <c r="H26" s="871"/>
      <c r="I26" s="871"/>
      <c r="J26" s="872"/>
    </row>
    <row r="27" spans="2:13" ht="30" customHeight="1" thickBot="1" x14ac:dyDescent="0.25">
      <c r="B27" s="1000"/>
      <c r="C27" s="382" t="s">
        <v>244</v>
      </c>
      <c r="D27" s="382" t="s">
        <v>201</v>
      </c>
      <c r="E27" s="382" t="s">
        <v>242</v>
      </c>
      <c r="F27" s="383" t="s">
        <v>243</v>
      </c>
      <c r="G27" s="381" t="s">
        <v>244</v>
      </c>
      <c r="H27" s="382" t="s">
        <v>201</v>
      </c>
      <c r="I27" s="382" t="s">
        <v>242</v>
      </c>
      <c r="J27" s="383" t="s">
        <v>243</v>
      </c>
    </row>
    <row r="28" spans="2:13" ht="15" thickBot="1" x14ac:dyDescent="0.25">
      <c r="B28" s="702"/>
      <c r="C28" s="386" t="s">
        <v>245</v>
      </c>
      <c r="D28" s="386">
        <v>1</v>
      </c>
      <c r="E28" s="386">
        <v>2</v>
      </c>
      <c r="F28" s="387">
        <v>3</v>
      </c>
      <c r="G28" s="385" t="s">
        <v>245</v>
      </c>
      <c r="H28" s="386">
        <v>1</v>
      </c>
      <c r="I28" s="386">
        <v>2</v>
      </c>
      <c r="J28" s="387">
        <v>3</v>
      </c>
    </row>
    <row r="29" spans="2:13" ht="14.25" x14ac:dyDescent="0.2">
      <c r="B29" s="693" t="s">
        <v>95</v>
      </c>
      <c r="C29" s="210">
        <f>D29+(E29*F29)</f>
        <v>0</v>
      </c>
      <c r="D29" s="210"/>
      <c r="E29" s="171"/>
      <c r="F29" s="216"/>
      <c r="G29" s="648">
        <f>H29+(I29*J29)</f>
        <v>0</v>
      </c>
      <c r="H29" s="210"/>
      <c r="I29" s="171"/>
      <c r="J29" s="216"/>
    </row>
    <row r="30" spans="2:13" ht="14.25" x14ac:dyDescent="0.2">
      <c r="B30" s="694" t="s">
        <v>96</v>
      </c>
      <c r="C30" s="156">
        <f t="shared" ref="C30:C40" si="2">D30+(E30*F30)</f>
        <v>0</v>
      </c>
      <c r="D30" s="156"/>
      <c r="E30" s="162"/>
      <c r="F30" s="162"/>
      <c r="G30" s="654">
        <f t="shared" ref="G30:G40" si="3">H30+(I30*J30)</f>
        <v>0</v>
      </c>
      <c r="H30" s="156"/>
      <c r="I30" s="162"/>
      <c r="J30" s="163"/>
    </row>
    <row r="31" spans="2:13" ht="14.25" x14ac:dyDescent="0.2">
      <c r="B31" s="694" t="s">
        <v>97</v>
      </c>
      <c r="C31" s="156">
        <f t="shared" si="2"/>
        <v>0</v>
      </c>
      <c r="D31" s="156"/>
      <c r="E31" s="162"/>
      <c r="F31" s="162"/>
      <c r="G31" s="654">
        <f t="shared" si="3"/>
        <v>0</v>
      </c>
      <c r="H31" s="156"/>
      <c r="I31" s="162"/>
      <c r="J31" s="163"/>
    </row>
    <row r="32" spans="2:13" ht="14.25" x14ac:dyDescent="0.2">
      <c r="B32" s="694" t="s">
        <v>98</v>
      </c>
      <c r="C32" s="156">
        <f t="shared" si="2"/>
        <v>0</v>
      </c>
      <c r="D32" s="156"/>
      <c r="E32" s="162"/>
      <c r="F32" s="162"/>
      <c r="G32" s="654">
        <f t="shared" si="3"/>
        <v>0</v>
      </c>
      <c r="H32" s="156"/>
      <c r="I32" s="162"/>
      <c r="J32" s="163"/>
    </row>
    <row r="33" spans="2:10" ht="14.25" x14ac:dyDescent="0.2">
      <c r="B33" s="694" t="s">
        <v>99</v>
      </c>
      <c r="C33" s="156">
        <f t="shared" si="2"/>
        <v>0</v>
      </c>
      <c r="D33" s="156"/>
      <c r="E33" s="162"/>
      <c r="F33" s="162"/>
      <c r="G33" s="654">
        <f t="shared" si="3"/>
        <v>0</v>
      </c>
      <c r="H33" s="156"/>
      <c r="I33" s="162"/>
      <c r="J33" s="163"/>
    </row>
    <row r="34" spans="2:10" ht="14.25" x14ac:dyDescent="0.2">
      <c r="B34" s="694" t="s">
        <v>100</v>
      </c>
      <c r="C34" s="156">
        <f t="shared" si="2"/>
        <v>0</v>
      </c>
      <c r="D34" s="156"/>
      <c r="E34" s="162"/>
      <c r="F34" s="162"/>
      <c r="G34" s="654">
        <f t="shared" si="3"/>
        <v>0</v>
      </c>
      <c r="H34" s="156"/>
      <c r="I34" s="162"/>
      <c r="J34" s="163"/>
    </row>
    <row r="35" spans="2:10" ht="14.25" x14ac:dyDescent="0.2">
      <c r="B35" s="694" t="s">
        <v>101</v>
      </c>
      <c r="C35" s="156">
        <f t="shared" si="2"/>
        <v>0</v>
      </c>
      <c r="D35" s="156"/>
      <c r="E35" s="162"/>
      <c r="F35" s="162"/>
      <c r="G35" s="654">
        <f t="shared" si="3"/>
        <v>0</v>
      </c>
      <c r="H35" s="156"/>
      <c r="I35" s="162"/>
      <c r="J35" s="163"/>
    </row>
    <row r="36" spans="2:10" ht="14.25" x14ac:dyDescent="0.2">
      <c r="B36" s="694" t="s">
        <v>102</v>
      </c>
      <c r="C36" s="156">
        <f t="shared" si="2"/>
        <v>0</v>
      </c>
      <c r="D36" s="156"/>
      <c r="E36" s="162"/>
      <c r="F36" s="162"/>
      <c r="G36" s="654">
        <f t="shared" si="3"/>
        <v>0</v>
      </c>
      <c r="H36" s="156"/>
      <c r="I36" s="162"/>
      <c r="J36" s="163"/>
    </row>
    <row r="37" spans="2:10" ht="14.25" x14ac:dyDescent="0.2">
      <c r="B37" s="694" t="s">
        <v>103</v>
      </c>
      <c r="C37" s="156">
        <f t="shared" si="2"/>
        <v>0</v>
      </c>
      <c r="D37" s="156"/>
      <c r="E37" s="162"/>
      <c r="F37" s="162"/>
      <c r="G37" s="654">
        <f t="shared" si="3"/>
        <v>0</v>
      </c>
      <c r="H37" s="156"/>
      <c r="I37" s="162"/>
      <c r="J37" s="163"/>
    </row>
    <row r="38" spans="2:10" ht="14.25" x14ac:dyDescent="0.2">
      <c r="B38" s="694" t="s">
        <v>104</v>
      </c>
      <c r="C38" s="156">
        <f t="shared" si="2"/>
        <v>0</v>
      </c>
      <c r="D38" s="156"/>
      <c r="E38" s="162"/>
      <c r="F38" s="162"/>
      <c r="G38" s="654">
        <f t="shared" si="3"/>
        <v>0</v>
      </c>
      <c r="H38" s="156"/>
      <c r="I38" s="162"/>
      <c r="J38" s="163"/>
    </row>
    <row r="39" spans="2:10" ht="14.25" x14ac:dyDescent="0.2">
      <c r="B39" s="694" t="s">
        <v>105</v>
      </c>
      <c r="C39" s="156">
        <f t="shared" si="2"/>
        <v>0</v>
      </c>
      <c r="D39" s="156"/>
      <c r="E39" s="162"/>
      <c r="F39" s="162"/>
      <c r="G39" s="654">
        <f t="shared" si="3"/>
        <v>0</v>
      </c>
      <c r="H39" s="156"/>
      <c r="I39" s="162"/>
      <c r="J39" s="163"/>
    </row>
    <row r="40" spans="2:10" ht="15" thickBot="1" x14ac:dyDescent="0.25">
      <c r="B40" s="695" t="s">
        <v>106</v>
      </c>
      <c r="C40" s="681">
        <f t="shared" si="2"/>
        <v>0</v>
      </c>
      <c r="D40" s="681"/>
      <c r="E40" s="164"/>
      <c r="F40" s="164"/>
      <c r="G40" s="670">
        <f t="shared" si="3"/>
        <v>0</v>
      </c>
      <c r="H40" s="681"/>
      <c r="I40" s="164"/>
      <c r="J40" s="165"/>
    </row>
    <row r="41" spans="2:10" ht="13.5" thickBot="1" x14ac:dyDescent="0.25">
      <c r="B41" s="696" t="s">
        <v>21</v>
      </c>
      <c r="C41" s="683">
        <f>SUM(C29:C40)</f>
        <v>0</v>
      </c>
      <c r="D41" s="683"/>
      <c r="E41" s="683"/>
      <c r="F41" s="683"/>
      <c r="G41" s="706">
        <f>SUM(G29:G40)</f>
        <v>0</v>
      </c>
      <c r="H41" s="683"/>
      <c r="I41" s="683"/>
      <c r="J41" s="684"/>
    </row>
    <row r="42" spans="2:10" ht="13.5" thickBot="1" x14ac:dyDescent="0.25">
      <c r="B42" s="697" t="s">
        <v>107</v>
      </c>
      <c r="C42" s="699"/>
      <c r="D42" s="699"/>
      <c r="E42" s="699"/>
      <c r="F42" s="699"/>
      <c r="G42" s="703"/>
      <c r="H42" s="699"/>
      <c r="I42" s="699"/>
      <c r="J42" s="700"/>
    </row>
    <row r="51" spans="11:11" x14ac:dyDescent="0.2">
      <c r="K51" s="7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59999389629810485"/>
  </sheetPr>
  <dimension ref="A2:U26"/>
  <sheetViews>
    <sheetView showGridLines="0" topLeftCell="D1" zoomScale="85" zoomScaleNormal="85" workbookViewId="0">
      <selection activeCell="E6" sqref="E6"/>
    </sheetView>
  </sheetViews>
  <sheetFormatPr defaultRowHeight="15" x14ac:dyDescent="0.2"/>
  <cols>
    <col min="1" max="1" width="9.140625" style="4"/>
    <col min="2" max="2" width="29.7109375" style="4" customWidth="1"/>
    <col min="3" max="3" width="30.28515625" style="4" customWidth="1"/>
    <col min="4" max="4" width="16" style="4" customWidth="1"/>
    <col min="5" max="5" width="13" style="4" customWidth="1"/>
    <col min="6" max="6" width="25.28515625" style="4" customWidth="1"/>
    <col min="7" max="7" width="25.140625" style="4" customWidth="1"/>
    <col min="8" max="13" width="13.7109375" style="4" customWidth="1"/>
    <col min="14" max="17" width="25.140625" style="4" customWidth="1"/>
    <col min="18" max="21" width="12.28515625" style="4" customWidth="1"/>
    <col min="22" max="16384" width="9.140625" style="4"/>
  </cols>
  <sheetData>
    <row r="2" spans="1:21" ht="15.75" x14ac:dyDescent="0.25">
      <c r="Q2" s="50" t="s">
        <v>354</v>
      </c>
      <c r="U2" s="219"/>
    </row>
    <row r="4" spans="1:21" ht="15.75" x14ac:dyDescent="0.25">
      <c r="A4" s="220"/>
    </row>
    <row r="5" spans="1:21" ht="15.75" x14ac:dyDescent="0.25">
      <c r="A5" s="220"/>
      <c r="B5" s="810" t="s">
        <v>258</v>
      </c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221"/>
      <c r="S5" s="221"/>
      <c r="T5" s="221"/>
      <c r="U5" s="221"/>
    </row>
    <row r="6" spans="1:21" ht="16.5" thickBot="1" x14ac:dyDescent="0.3">
      <c r="D6" s="221"/>
      <c r="E6" s="769"/>
      <c r="F6" s="221"/>
      <c r="G6" s="221"/>
      <c r="Q6" s="219"/>
    </row>
    <row r="7" spans="1:21" ht="35.25" customHeight="1" x14ac:dyDescent="0.2">
      <c r="B7" s="1011" t="s">
        <v>259</v>
      </c>
      <c r="C7" s="1013" t="s">
        <v>260</v>
      </c>
      <c r="D7" s="1005" t="s">
        <v>261</v>
      </c>
      <c r="E7" s="397" t="s">
        <v>262</v>
      </c>
      <c r="F7" s="1005" t="s">
        <v>776</v>
      </c>
      <c r="G7" s="1005" t="s">
        <v>870</v>
      </c>
      <c r="H7" s="1005" t="s">
        <v>263</v>
      </c>
      <c r="I7" s="1005" t="s">
        <v>264</v>
      </c>
      <c r="J7" s="1005" t="s">
        <v>265</v>
      </c>
      <c r="K7" s="1005" t="s">
        <v>266</v>
      </c>
      <c r="L7" s="1005" t="s">
        <v>267</v>
      </c>
      <c r="M7" s="1005" t="s">
        <v>268</v>
      </c>
      <c r="N7" s="1015" t="s">
        <v>871</v>
      </c>
      <c r="O7" s="1016"/>
      <c r="P7" s="1007" t="s">
        <v>872</v>
      </c>
      <c r="Q7" s="1009" t="s">
        <v>873</v>
      </c>
    </row>
    <row r="8" spans="1:21" ht="42.75" customHeight="1" thickBot="1" x14ac:dyDescent="0.25">
      <c r="B8" s="1012"/>
      <c r="C8" s="1014"/>
      <c r="D8" s="1006"/>
      <c r="E8" s="398" t="s">
        <v>269</v>
      </c>
      <c r="F8" s="1006"/>
      <c r="G8" s="1006"/>
      <c r="H8" s="1006"/>
      <c r="I8" s="1006"/>
      <c r="J8" s="1006"/>
      <c r="K8" s="1006"/>
      <c r="L8" s="1006"/>
      <c r="M8" s="1006"/>
      <c r="N8" s="399" t="s">
        <v>270</v>
      </c>
      <c r="O8" s="399" t="s">
        <v>271</v>
      </c>
      <c r="P8" s="1008"/>
      <c r="Q8" s="1010"/>
    </row>
    <row r="9" spans="1:21" ht="20.100000000000001" customHeight="1" x14ac:dyDescent="0.25">
      <c r="B9" s="400" t="s">
        <v>272</v>
      </c>
      <c r="C9" s="401"/>
      <c r="D9" s="402"/>
      <c r="E9" s="402"/>
      <c r="F9" s="171"/>
      <c r="G9" s="171"/>
      <c r="H9" s="403"/>
      <c r="I9" s="403"/>
      <c r="J9" s="403"/>
      <c r="K9" s="403"/>
      <c r="L9" s="403"/>
      <c r="M9" s="403"/>
      <c r="N9" s="171"/>
      <c r="O9" s="404"/>
      <c r="P9" s="171"/>
      <c r="Q9" s="216"/>
    </row>
    <row r="10" spans="1:21" ht="20.100000000000001" customHeight="1" x14ac:dyDescent="0.2">
      <c r="B10" s="405" t="s">
        <v>273</v>
      </c>
      <c r="C10" s="406"/>
      <c r="D10" s="407"/>
      <c r="E10" s="407"/>
      <c r="F10" s="162"/>
      <c r="G10" s="408"/>
      <c r="H10" s="407"/>
      <c r="I10" s="407"/>
      <c r="J10" s="407"/>
      <c r="K10" s="407"/>
      <c r="L10" s="407"/>
      <c r="M10" s="407"/>
      <c r="N10" s="214"/>
      <c r="O10" s="408"/>
      <c r="P10" s="162"/>
      <c r="Q10" s="163"/>
    </row>
    <row r="11" spans="1:21" ht="20.100000000000001" customHeight="1" x14ac:dyDescent="0.2">
      <c r="B11" s="405" t="s">
        <v>273</v>
      </c>
      <c r="C11" s="406"/>
      <c r="D11" s="407"/>
      <c r="E11" s="407"/>
      <c r="F11" s="162"/>
      <c r="G11" s="408"/>
      <c r="H11" s="407"/>
      <c r="I11" s="407"/>
      <c r="J11" s="407"/>
      <c r="K11" s="407"/>
      <c r="L11" s="407"/>
      <c r="M11" s="407"/>
      <c r="N11" s="214"/>
      <c r="O11" s="408"/>
      <c r="P11" s="162"/>
      <c r="Q11" s="163"/>
    </row>
    <row r="12" spans="1:21" ht="20.100000000000001" customHeight="1" x14ac:dyDescent="0.2">
      <c r="B12" s="405" t="s">
        <v>273</v>
      </c>
      <c r="C12" s="406"/>
      <c r="D12" s="407"/>
      <c r="E12" s="407"/>
      <c r="F12" s="162"/>
      <c r="G12" s="408"/>
      <c r="H12" s="407"/>
      <c r="I12" s="407"/>
      <c r="J12" s="407"/>
      <c r="K12" s="407"/>
      <c r="L12" s="407"/>
      <c r="M12" s="407"/>
      <c r="N12" s="214"/>
      <c r="O12" s="408"/>
      <c r="P12" s="162"/>
      <c r="Q12" s="163"/>
    </row>
    <row r="13" spans="1:21" ht="20.100000000000001" customHeight="1" x14ac:dyDescent="0.2">
      <c r="B13" s="405" t="s">
        <v>273</v>
      </c>
      <c r="C13" s="406"/>
      <c r="D13" s="407"/>
      <c r="E13" s="407"/>
      <c r="F13" s="162"/>
      <c r="G13" s="408"/>
      <c r="H13" s="407"/>
      <c r="I13" s="407"/>
      <c r="J13" s="407"/>
      <c r="K13" s="407"/>
      <c r="L13" s="407"/>
      <c r="M13" s="407"/>
      <c r="N13" s="214"/>
      <c r="O13" s="408"/>
      <c r="P13" s="162"/>
      <c r="Q13" s="163"/>
    </row>
    <row r="14" spans="1:21" ht="20.100000000000001" customHeight="1" x14ac:dyDescent="0.2">
      <c r="B14" s="405" t="s">
        <v>273</v>
      </c>
      <c r="C14" s="406"/>
      <c r="D14" s="407"/>
      <c r="E14" s="407"/>
      <c r="F14" s="162"/>
      <c r="G14" s="408"/>
      <c r="H14" s="407"/>
      <c r="I14" s="407"/>
      <c r="J14" s="407"/>
      <c r="K14" s="407"/>
      <c r="L14" s="407"/>
      <c r="M14" s="407"/>
      <c r="N14" s="214"/>
      <c r="O14" s="408"/>
      <c r="P14" s="162"/>
      <c r="Q14" s="163"/>
    </row>
    <row r="15" spans="1:21" ht="20.100000000000001" customHeight="1" x14ac:dyDescent="0.25">
      <c r="B15" s="409" t="s">
        <v>274</v>
      </c>
      <c r="C15" s="406"/>
      <c r="D15" s="407"/>
      <c r="E15" s="407"/>
      <c r="F15" s="162"/>
      <c r="G15" s="408"/>
      <c r="H15" s="407"/>
      <c r="I15" s="407"/>
      <c r="J15" s="407"/>
      <c r="K15" s="407"/>
      <c r="L15" s="407"/>
      <c r="M15" s="407"/>
      <c r="N15" s="214"/>
      <c r="O15" s="408"/>
      <c r="P15" s="162"/>
      <c r="Q15" s="163"/>
    </row>
    <row r="16" spans="1:21" ht="20.100000000000001" customHeight="1" x14ac:dyDescent="0.2">
      <c r="B16" s="405" t="s">
        <v>273</v>
      </c>
      <c r="C16" s="406"/>
      <c r="D16" s="407"/>
      <c r="E16" s="407"/>
      <c r="F16" s="162"/>
      <c r="G16" s="408"/>
      <c r="H16" s="407"/>
      <c r="I16" s="407"/>
      <c r="J16" s="407"/>
      <c r="K16" s="407"/>
      <c r="L16" s="407"/>
      <c r="M16" s="407"/>
      <c r="N16" s="214"/>
      <c r="O16" s="408"/>
      <c r="P16" s="162"/>
      <c r="Q16" s="163"/>
    </row>
    <row r="17" spans="2:17" ht="20.100000000000001" customHeight="1" x14ac:dyDescent="0.2">
      <c r="B17" s="405" t="s">
        <v>273</v>
      </c>
      <c r="C17" s="406"/>
      <c r="D17" s="407"/>
      <c r="E17" s="407"/>
      <c r="F17" s="162"/>
      <c r="G17" s="408"/>
      <c r="H17" s="407"/>
      <c r="I17" s="407"/>
      <c r="J17" s="407"/>
      <c r="K17" s="407"/>
      <c r="L17" s="407"/>
      <c r="M17" s="407"/>
      <c r="N17" s="214"/>
      <c r="O17" s="408"/>
      <c r="P17" s="162"/>
      <c r="Q17" s="163"/>
    </row>
    <row r="18" spans="2:17" ht="20.100000000000001" customHeight="1" x14ac:dyDescent="0.2">
      <c r="B18" s="405" t="s">
        <v>273</v>
      </c>
      <c r="C18" s="406"/>
      <c r="D18" s="407"/>
      <c r="E18" s="407"/>
      <c r="F18" s="162"/>
      <c r="G18" s="408"/>
      <c r="H18" s="407"/>
      <c r="I18" s="407"/>
      <c r="J18" s="407"/>
      <c r="K18" s="407"/>
      <c r="L18" s="407"/>
      <c r="M18" s="407"/>
      <c r="N18" s="214"/>
      <c r="O18" s="408"/>
      <c r="P18" s="162"/>
      <c r="Q18" s="163"/>
    </row>
    <row r="19" spans="2:17" ht="20.100000000000001" customHeight="1" x14ac:dyDescent="0.2">
      <c r="B19" s="405" t="s">
        <v>273</v>
      </c>
      <c r="C19" s="406"/>
      <c r="D19" s="407"/>
      <c r="E19" s="407"/>
      <c r="F19" s="162"/>
      <c r="G19" s="408"/>
      <c r="H19" s="407"/>
      <c r="I19" s="407"/>
      <c r="J19" s="407"/>
      <c r="K19" s="407"/>
      <c r="L19" s="407"/>
      <c r="M19" s="407"/>
      <c r="N19" s="214"/>
      <c r="O19" s="408"/>
      <c r="P19" s="162"/>
      <c r="Q19" s="163"/>
    </row>
    <row r="20" spans="2:17" ht="20.100000000000001" customHeight="1" thickBot="1" x14ac:dyDescent="0.25">
      <c r="B20" s="185" t="s">
        <v>273</v>
      </c>
      <c r="C20" s="410"/>
      <c r="D20" s="411"/>
      <c r="E20" s="411"/>
      <c r="F20" s="215"/>
      <c r="G20" s="412"/>
      <c r="H20" s="411"/>
      <c r="I20" s="411"/>
      <c r="J20" s="411"/>
      <c r="K20" s="411"/>
      <c r="L20" s="411"/>
      <c r="M20" s="411"/>
      <c r="N20" s="413"/>
      <c r="O20" s="164"/>
      <c r="P20" s="164"/>
      <c r="Q20" s="165"/>
    </row>
    <row r="21" spans="2:17" ht="20.100000000000001" customHeight="1" thickBot="1" x14ac:dyDescent="0.3">
      <c r="B21" s="1002" t="s">
        <v>275</v>
      </c>
      <c r="C21" s="1003"/>
      <c r="D21" s="1003"/>
      <c r="E21" s="1004"/>
      <c r="F21" s="414"/>
      <c r="G21" s="415"/>
      <c r="H21" s="416"/>
      <c r="I21" s="417"/>
      <c r="J21" s="417"/>
      <c r="K21" s="417"/>
      <c r="L21" s="417"/>
      <c r="M21" s="418"/>
      <c r="N21" s="419"/>
      <c r="O21" s="420"/>
      <c r="P21" s="414"/>
      <c r="Q21" s="415"/>
    </row>
    <row r="22" spans="2:17" ht="20.100000000000001" customHeight="1" thickBot="1" x14ac:dyDescent="0.3">
      <c r="B22" s="1002" t="s">
        <v>276</v>
      </c>
      <c r="C22" s="1003"/>
      <c r="D22" s="1003"/>
      <c r="E22" s="1004"/>
      <c r="F22" s="421"/>
      <c r="G22" s="422"/>
      <c r="H22" s="337"/>
      <c r="I22" s="337"/>
      <c r="J22" s="337"/>
      <c r="K22" s="337"/>
      <c r="L22" s="337"/>
      <c r="M22" s="337"/>
      <c r="N22" s="337"/>
      <c r="O22" s="423"/>
      <c r="P22" s="424"/>
      <c r="Q22" s="425"/>
    </row>
    <row r="23" spans="2:17" ht="20.100000000000001" customHeight="1" thickBot="1" x14ac:dyDescent="0.3">
      <c r="B23" s="1002" t="s">
        <v>277</v>
      </c>
      <c r="C23" s="1003"/>
      <c r="D23" s="1003"/>
      <c r="E23" s="1004"/>
      <c r="F23" s="426"/>
      <c r="G23" s="427"/>
      <c r="H23" s="337"/>
      <c r="I23" s="337"/>
      <c r="J23" s="337"/>
      <c r="K23" s="337"/>
      <c r="L23" s="337"/>
      <c r="M23" s="337"/>
      <c r="N23" s="337"/>
      <c r="O23" s="423"/>
      <c r="P23" s="428"/>
      <c r="Q23" s="429"/>
    </row>
    <row r="24" spans="2:17" x14ac:dyDescent="0.2">
      <c r="H24" s="239"/>
      <c r="I24" s="239"/>
      <c r="J24" s="239"/>
      <c r="K24" s="239"/>
      <c r="L24" s="239"/>
      <c r="M24" s="239"/>
    </row>
    <row r="25" spans="2:17" x14ac:dyDescent="0.2">
      <c r="B25" s="249"/>
      <c r="C25" s="249"/>
      <c r="H25" s="239"/>
      <c r="I25" s="239"/>
      <c r="J25" s="239"/>
      <c r="K25" s="239"/>
      <c r="L25" s="239"/>
      <c r="M25" s="239"/>
    </row>
    <row r="26" spans="2:17" x14ac:dyDescent="0.2">
      <c r="H26" s="239"/>
      <c r="I26" s="239"/>
      <c r="J26" s="239"/>
      <c r="K26" s="239"/>
      <c r="L26" s="239"/>
      <c r="M26" s="239"/>
    </row>
  </sheetData>
  <mergeCells count="18"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  <mergeCell ref="B21:E21"/>
    <mergeCell ref="B22:E22"/>
    <mergeCell ref="B23:E23"/>
    <mergeCell ref="L7:L8"/>
    <mergeCell ref="M7:M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59999389629810485"/>
  </sheetPr>
  <dimension ref="A1:N43"/>
  <sheetViews>
    <sheetView showGridLines="0" topLeftCell="A16" zoomScaleNormal="100" workbookViewId="0">
      <selection activeCell="K28" sqref="K28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1:9" ht="15.75" x14ac:dyDescent="0.25">
      <c r="G1" s="50"/>
      <c r="H1" s="50" t="s">
        <v>356</v>
      </c>
    </row>
    <row r="2" spans="1:9" ht="15.75" x14ac:dyDescent="0.25">
      <c r="B2" s="430"/>
      <c r="C2" s="431"/>
      <c r="D2" s="431"/>
      <c r="E2" s="431"/>
      <c r="F2" s="431"/>
      <c r="G2" s="431"/>
    </row>
    <row r="3" spans="1:9" ht="23.25" customHeight="1" x14ac:dyDescent="0.25">
      <c r="B3" s="1023" t="s">
        <v>384</v>
      </c>
      <c r="C3" s="1023"/>
      <c r="D3" s="1023"/>
      <c r="E3" s="1023"/>
      <c r="F3" s="1023"/>
      <c r="G3" s="1023"/>
      <c r="H3" s="1023"/>
    </row>
    <row r="4" spans="1:9" ht="15.75" customHeight="1" x14ac:dyDescent="0.2">
      <c r="B4" s="432"/>
      <c r="C4" s="432"/>
      <c r="D4" s="432"/>
      <c r="E4" s="432"/>
      <c r="F4" s="433"/>
      <c r="G4" s="433"/>
    </row>
    <row r="5" spans="1:9" ht="15.75" thickBot="1" x14ac:dyDescent="0.25">
      <c r="B5" s="432"/>
      <c r="C5" s="432"/>
      <c r="D5" s="434"/>
      <c r="E5" s="432"/>
      <c r="F5" s="432"/>
      <c r="H5" s="435" t="s">
        <v>46</v>
      </c>
    </row>
    <row r="6" spans="1:9" ht="32.25" customHeight="1" x14ac:dyDescent="0.2">
      <c r="B6" s="1024" t="s">
        <v>2</v>
      </c>
      <c r="C6" s="1026" t="s">
        <v>82</v>
      </c>
      <c r="D6" s="958" t="s">
        <v>874</v>
      </c>
      <c r="E6" s="912" t="s">
        <v>838</v>
      </c>
      <c r="F6" s="912" t="s">
        <v>827</v>
      </c>
      <c r="G6" s="912" t="s">
        <v>828</v>
      </c>
      <c r="H6" s="914" t="s">
        <v>833</v>
      </c>
    </row>
    <row r="7" spans="1:9" ht="29.25" customHeight="1" thickBot="1" x14ac:dyDescent="0.25">
      <c r="B7" s="1025"/>
      <c r="C7" s="1027"/>
      <c r="D7" s="959"/>
      <c r="E7" s="913" t="s">
        <v>378</v>
      </c>
      <c r="F7" s="913" t="s">
        <v>379</v>
      </c>
      <c r="G7" s="913" t="s">
        <v>380</v>
      </c>
      <c r="H7" s="915" t="s">
        <v>381</v>
      </c>
      <c r="I7" s="239"/>
    </row>
    <row r="8" spans="1:9" ht="20.100000000000001" customHeight="1" x14ac:dyDescent="0.2">
      <c r="A8" s="239"/>
      <c r="B8" s="436"/>
      <c r="C8" s="1017" t="s">
        <v>34</v>
      </c>
      <c r="D8" s="1017"/>
      <c r="E8" s="1017"/>
      <c r="F8" s="1017"/>
      <c r="G8" s="1017"/>
      <c r="H8" s="1018"/>
      <c r="I8" s="239"/>
    </row>
    <row r="9" spans="1:9" ht="20.100000000000001" customHeight="1" thickBot="1" x14ac:dyDescent="0.25">
      <c r="B9" s="331" t="s">
        <v>83</v>
      </c>
      <c r="C9" s="757" t="s">
        <v>897</v>
      </c>
      <c r="D9" s="734">
        <v>80000</v>
      </c>
      <c r="E9" s="734">
        <v>30000</v>
      </c>
      <c r="F9" s="734">
        <v>50000</v>
      </c>
      <c r="G9" s="734">
        <v>80000</v>
      </c>
      <c r="H9" s="734">
        <v>100000</v>
      </c>
      <c r="I9" s="239"/>
    </row>
    <row r="10" spans="1:9" ht="20.100000000000001" customHeight="1" thickBot="1" x14ac:dyDescent="0.25">
      <c r="B10" s="331" t="s">
        <v>84</v>
      </c>
      <c r="C10" s="757" t="s">
        <v>898</v>
      </c>
      <c r="D10" s="734">
        <v>148940</v>
      </c>
      <c r="E10" s="734" t="s">
        <v>899</v>
      </c>
      <c r="F10" s="734">
        <v>0</v>
      </c>
      <c r="G10" s="734">
        <v>0</v>
      </c>
      <c r="H10" s="734">
        <v>0</v>
      </c>
      <c r="I10" s="239"/>
    </row>
    <row r="11" spans="1:9" ht="20.100000000000001" customHeight="1" thickBot="1" x14ac:dyDescent="0.25">
      <c r="B11" s="331" t="s">
        <v>85</v>
      </c>
      <c r="C11" s="757" t="s">
        <v>900</v>
      </c>
      <c r="D11" s="734">
        <v>21828</v>
      </c>
      <c r="E11" s="734">
        <v>0</v>
      </c>
      <c r="F11" s="734">
        <v>0</v>
      </c>
      <c r="G11" s="734">
        <v>0</v>
      </c>
      <c r="H11" s="734">
        <v>0</v>
      </c>
      <c r="I11" s="239"/>
    </row>
    <row r="12" spans="1:9" ht="20.100000000000001" customHeight="1" x14ac:dyDescent="0.2">
      <c r="B12" s="331" t="s">
        <v>86</v>
      </c>
      <c r="C12" s="437"/>
      <c r="D12" s="438"/>
      <c r="E12" s="151"/>
      <c r="F12" s="151"/>
      <c r="G12" s="151"/>
      <c r="H12" s="152"/>
      <c r="I12" s="239"/>
    </row>
    <row r="13" spans="1:9" ht="20.100000000000001" customHeight="1" x14ac:dyDescent="0.2">
      <c r="B13" s="331" t="s">
        <v>87</v>
      </c>
      <c r="C13" s="439"/>
      <c r="D13" s="438"/>
      <c r="E13" s="151"/>
      <c r="F13" s="151"/>
      <c r="G13" s="151"/>
      <c r="H13" s="152"/>
      <c r="I13" s="239"/>
    </row>
    <row r="14" spans="1:9" ht="20.100000000000001" customHeight="1" x14ac:dyDescent="0.2">
      <c r="B14" s="331" t="s">
        <v>88</v>
      </c>
      <c r="C14" s="437"/>
      <c r="D14" s="438"/>
      <c r="E14" s="151"/>
      <c r="F14" s="151"/>
      <c r="G14" s="151"/>
      <c r="H14" s="152"/>
      <c r="I14" s="239"/>
    </row>
    <row r="15" spans="1:9" ht="20.100000000000001" customHeight="1" x14ac:dyDescent="0.2">
      <c r="B15" s="331" t="s">
        <v>89</v>
      </c>
      <c r="C15" s="437"/>
      <c r="D15" s="438"/>
      <c r="E15" s="151"/>
      <c r="F15" s="151"/>
      <c r="G15" s="151"/>
      <c r="H15" s="152"/>
      <c r="I15" s="239"/>
    </row>
    <row r="16" spans="1:9" ht="20.100000000000001" customHeight="1" x14ac:dyDescent="0.2">
      <c r="B16" s="331" t="s">
        <v>90</v>
      </c>
      <c r="C16" s="439"/>
      <c r="D16" s="438"/>
      <c r="E16" s="151"/>
      <c r="F16" s="151"/>
      <c r="G16" s="151"/>
      <c r="H16" s="152"/>
      <c r="I16" s="239"/>
    </row>
    <row r="17" spans="1:10" ht="20.100000000000001" customHeight="1" x14ac:dyDescent="0.2">
      <c r="B17" s="331" t="s">
        <v>50</v>
      </c>
      <c r="C17" s="439"/>
      <c r="D17" s="438"/>
      <c r="E17" s="151"/>
      <c r="F17" s="151"/>
      <c r="G17" s="151"/>
      <c r="H17" s="152"/>
      <c r="I17" s="239"/>
    </row>
    <row r="18" spans="1:10" ht="20.100000000000001" customHeight="1" thickBot="1" x14ac:dyDescent="0.25">
      <c r="B18" s="440" t="s">
        <v>344</v>
      </c>
      <c r="C18" s="441"/>
      <c r="D18" s="442"/>
      <c r="E18" s="207"/>
      <c r="F18" s="207"/>
      <c r="G18" s="207"/>
      <c r="H18" s="208"/>
      <c r="I18" s="239"/>
    </row>
    <row r="19" spans="1:10" ht="20.100000000000001" customHeight="1" thickBot="1" x14ac:dyDescent="0.3">
      <c r="B19" s="460"/>
      <c r="C19" s="461" t="s">
        <v>280</v>
      </c>
      <c r="D19" s="462">
        <f>SUM(D9:D18)</f>
        <v>250768</v>
      </c>
      <c r="E19" s="462">
        <f t="shared" ref="E19:H19" si="0">SUM(E9:E18)</f>
        <v>30000</v>
      </c>
      <c r="F19" s="462">
        <f t="shared" si="0"/>
        <v>50000</v>
      </c>
      <c r="G19" s="462">
        <f t="shared" si="0"/>
        <v>80000</v>
      </c>
      <c r="H19" s="462">
        <f t="shared" si="0"/>
        <v>100000</v>
      </c>
      <c r="I19" s="239"/>
    </row>
    <row r="20" spans="1:10" ht="20.100000000000001" customHeight="1" x14ac:dyDescent="0.2">
      <c r="A20" s="239"/>
      <c r="B20" s="443"/>
      <c r="C20" s="1019" t="s">
        <v>35</v>
      </c>
      <c r="D20" s="1019"/>
      <c r="E20" s="1019"/>
      <c r="F20" s="1019"/>
      <c r="G20" s="1019"/>
      <c r="H20" s="1020"/>
      <c r="I20" s="239"/>
    </row>
    <row r="21" spans="1:10" ht="20.100000000000001" customHeight="1" thickBot="1" x14ac:dyDescent="0.25">
      <c r="A21" s="239"/>
      <c r="B21" s="331" t="s">
        <v>66</v>
      </c>
      <c r="C21" s="758" t="s">
        <v>922</v>
      </c>
      <c r="D21" s="761">
        <v>971408</v>
      </c>
      <c r="E21" s="762">
        <v>300000</v>
      </c>
      <c r="F21" s="762">
        <v>950000</v>
      </c>
      <c r="G21" s="762">
        <v>1425000</v>
      </c>
      <c r="H21" s="762">
        <v>1760000</v>
      </c>
      <c r="I21" s="239"/>
    </row>
    <row r="22" spans="1:10" ht="20.100000000000001" customHeight="1" thickBot="1" x14ac:dyDescent="0.25">
      <c r="B22" s="331" t="s">
        <v>69</v>
      </c>
      <c r="C22" s="759" t="s">
        <v>901</v>
      </c>
      <c r="D22" s="761">
        <v>8640</v>
      </c>
      <c r="E22" s="762">
        <v>10000</v>
      </c>
      <c r="F22" s="762">
        <v>40000</v>
      </c>
      <c r="G22" s="762">
        <v>80000</v>
      </c>
      <c r="H22" s="762">
        <v>100000</v>
      </c>
      <c r="I22" s="239"/>
    </row>
    <row r="23" spans="1:10" ht="20.100000000000001" customHeight="1" thickBot="1" x14ac:dyDescent="0.25">
      <c r="B23" s="331" t="s">
        <v>70</v>
      </c>
      <c r="C23" s="760" t="s">
        <v>902</v>
      </c>
      <c r="D23" s="762">
        <v>63000</v>
      </c>
      <c r="E23" s="762">
        <v>20000</v>
      </c>
      <c r="F23" s="762">
        <v>200000</v>
      </c>
      <c r="G23" s="762">
        <v>300000</v>
      </c>
      <c r="H23" s="762">
        <v>350000</v>
      </c>
      <c r="I23" s="239"/>
    </row>
    <row r="24" spans="1:10" ht="20.100000000000001" customHeight="1" thickBot="1" x14ac:dyDescent="0.25">
      <c r="B24" s="331" t="s">
        <v>74</v>
      </c>
      <c r="C24" s="765" t="s">
        <v>903</v>
      </c>
      <c r="D24" s="762">
        <v>1500000</v>
      </c>
      <c r="E24" s="762">
        <v>200000</v>
      </c>
      <c r="F24" s="762">
        <v>950000</v>
      </c>
      <c r="G24" s="762">
        <v>1500000</v>
      </c>
      <c r="H24" s="762">
        <v>1700000</v>
      </c>
      <c r="I24" s="239"/>
    </row>
    <row r="25" spans="1:10" ht="20.100000000000001" customHeight="1" thickBot="1" x14ac:dyDescent="0.25">
      <c r="B25" s="331" t="s">
        <v>75</v>
      </c>
      <c r="C25" s="757" t="s">
        <v>904</v>
      </c>
      <c r="D25" s="762">
        <v>67750</v>
      </c>
      <c r="E25" s="762">
        <v>300000</v>
      </c>
      <c r="F25" s="762">
        <v>450000</v>
      </c>
      <c r="G25" s="762">
        <v>675000</v>
      </c>
      <c r="H25" s="762">
        <v>900000</v>
      </c>
      <c r="I25" s="239"/>
    </row>
    <row r="26" spans="1:10" ht="20.100000000000001" customHeight="1" thickBot="1" x14ac:dyDescent="0.25">
      <c r="B26" s="331" t="s">
        <v>76</v>
      </c>
      <c r="C26" s="757" t="s">
        <v>905</v>
      </c>
      <c r="D26" s="762">
        <v>0</v>
      </c>
      <c r="E26" s="762">
        <v>0</v>
      </c>
      <c r="F26" s="762">
        <v>100000</v>
      </c>
      <c r="G26" s="762">
        <v>200000</v>
      </c>
      <c r="H26" s="762">
        <v>250000</v>
      </c>
      <c r="I26" s="239"/>
    </row>
    <row r="27" spans="1:10" ht="20.100000000000001" customHeight="1" thickBot="1" x14ac:dyDescent="0.25">
      <c r="B27" s="331" t="s">
        <v>77</v>
      </c>
      <c r="C27" s="765" t="s">
        <v>906</v>
      </c>
      <c r="D27" s="762">
        <v>0</v>
      </c>
      <c r="E27" s="762">
        <v>0</v>
      </c>
      <c r="F27" s="762">
        <v>160000</v>
      </c>
      <c r="G27" s="762">
        <v>160000</v>
      </c>
      <c r="H27" s="762">
        <v>160000</v>
      </c>
      <c r="I27" s="239"/>
    </row>
    <row r="28" spans="1:10" ht="20.100000000000001" customHeight="1" thickBot="1" x14ac:dyDescent="0.25">
      <c r="B28" s="331" t="s">
        <v>122</v>
      </c>
      <c r="C28" s="765" t="s">
        <v>907</v>
      </c>
      <c r="D28" s="762">
        <v>144000</v>
      </c>
      <c r="E28" s="762">
        <v>0</v>
      </c>
      <c r="F28" s="762">
        <v>156000</v>
      </c>
      <c r="G28" s="762">
        <v>156000</v>
      </c>
      <c r="H28" s="762">
        <v>156000</v>
      </c>
      <c r="I28" s="239"/>
    </row>
    <row r="29" spans="1:10" ht="20.100000000000001" customHeight="1" thickBot="1" x14ac:dyDescent="0.25">
      <c r="B29" s="331" t="s">
        <v>78</v>
      </c>
      <c r="C29" s="765" t="s">
        <v>908</v>
      </c>
      <c r="D29" s="762">
        <v>312000</v>
      </c>
      <c r="E29" s="762">
        <v>78000</v>
      </c>
      <c r="F29" s="762">
        <v>187200</v>
      </c>
      <c r="G29" s="762">
        <v>300000</v>
      </c>
      <c r="H29" s="762">
        <v>400400</v>
      </c>
      <c r="I29" s="239"/>
    </row>
    <row r="30" spans="1:10" ht="20.100000000000001" customHeight="1" thickBot="1" x14ac:dyDescent="0.25">
      <c r="B30" s="331" t="s">
        <v>79</v>
      </c>
      <c r="C30" s="765" t="s">
        <v>909</v>
      </c>
      <c r="D30" s="763" t="s">
        <v>899</v>
      </c>
      <c r="E30" s="763">
        <v>0</v>
      </c>
      <c r="F30" s="763">
        <v>80000</v>
      </c>
      <c r="G30" s="763">
        <v>130000</v>
      </c>
      <c r="H30" s="763">
        <v>150000</v>
      </c>
      <c r="I30" s="239"/>
      <c r="J30" s="767"/>
    </row>
    <row r="31" spans="1:10" ht="26.25" customHeight="1" thickBot="1" x14ac:dyDescent="0.25">
      <c r="B31" s="331" t="s">
        <v>80</v>
      </c>
      <c r="C31" s="765" t="s">
        <v>910</v>
      </c>
      <c r="D31" s="764">
        <v>0</v>
      </c>
      <c r="E31" s="764">
        <v>200000</v>
      </c>
      <c r="F31" s="764">
        <v>200000</v>
      </c>
      <c r="G31" s="764">
        <v>200000</v>
      </c>
      <c r="H31" s="764">
        <v>200000</v>
      </c>
      <c r="I31" s="239"/>
    </row>
    <row r="32" spans="1:10" ht="20.100000000000001" customHeight="1" thickBot="1" x14ac:dyDescent="0.25">
      <c r="B32" s="331" t="s">
        <v>81</v>
      </c>
      <c r="C32" s="765" t="s">
        <v>912</v>
      </c>
      <c r="D32" s="764">
        <v>90000</v>
      </c>
      <c r="E32" s="764">
        <v>20000</v>
      </c>
      <c r="F32" s="764">
        <v>0</v>
      </c>
      <c r="G32" s="764">
        <v>0</v>
      </c>
      <c r="H32" s="764">
        <v>0</v>
      </c>
      <c r="I32" s="239"/>
    </row>
    <row r="33" spans="1:14" ht="20.100000000000001" customHeight="1" thickBot="1" x14ac:dyDescent="0.25">
      <c r="B33" s="345" t="s">
        <v>109</v>
      </c>
      <c r="C33" s="766" t="s">
        <v>911</v>
      </c>
      <c r="D33" s="764">
        <v>0</v>
      </c>
      <c r="E33" s="764">
        <v>0</v>
      </c>
      <c r="F33" s="764">
        <v>100000</v>
      </c>
      <c r="G33" s="764">
        <v>194000</v>
      </c>
      <c r="H33" s="764">
        <v>194000</v>
      </c>
      <c r="I33" s="239"/>
    </row>
    <row r="34" spans="1:14" ht="20.100000000000001" customHeight="1" thickBot="1" x14ac:dyDescent="0.3">
      <c r="B34" s="460"/>
      <c r="C34" s="463" t="s">
        <v>278</v>
      </c>
      <c r="D34" s="464">
        <f>SUM(D21:D33)</f>
        <v>3156798</v>
      </c>
      <c r="E34" s="464">
        <f>SUM(E21:E33)</f>
        <v>1128000</v>
      </c>
      <c r="F34" s="464">
        <f t="shared" ref="F34:G34" si="1">SUM(F21:F33)</f>
        <v>3573200</v>
      </c>
      <c r="G34" s="464">
        <f t="shared" si="1"/>
        <v>5320000</v>
      </c>
      <c r="H34" s="464">
        <f>SUM(H21:H33)</f>
        <v>6320400</v>
      </c>
      <c r="I34" s="239"/>
    </row>
    <row r="35" spans="1:14" ht="20.100000000000001" customHeight="1" x14ac:dyDescent="0.25">
      <c r="B35" s="445"/>
      <c r="C35" s="446" t="s">
        <v>36</v>
      </c>
      <c r="D35" s="446"/>
      <c r="E35" s="447"/>
      <c r="F35" s="447"/>
      <c r="G35" s="447"/>
      <c r="H35" s="448"/>
      <c r="I35" s="239"/>
      <c r="J35" s="239"/>
      <c r="K35" s="239"/>
      <c r="L35" s="239"/>
      <c r="M35" s="239"/>
      <c r="N35" s="239"/>
    </row>
    <row r="36" spans="1:14" ht="20.100000000000001" customHeight="1" x14ac:dyDescent="0.2">
      <c r="A36" s="396"/>
      <c r="B36" s="440" t="s">
        <v>66</v>
      </c>
      <c r="C36" s="449" t="s">
        <v>921</v>
      </c>
      <c r="D36" s="438"/>
      <c r="E36" s="151"/>
      <c r="F36" s="151"/>
      <c r="G36" s="151"/>
      <c r="H36" s="152">
        <v>2760000</v>
      </c>
    </row>
    <row r="37" spans="1:14" ht="20.100000000000001" customHeight="1" x14ac:dyDescent="0.2">
      <c r="A37" s="396"/>
      <c r="B37" s="450" t="s">
        <v>69</v>
      </c>
      <c r="C37" s="449"/>
      <c r="D37" s="451"/>
      <c r="E37" s="151"/>
      <c r="F37" s="151"/>
      <c r="G37" s="452"/>
      <c r="H37" s="453"/>
    </row>
    <row r="38" spans="1:14" ht="20.100000000000001" customHeight="1" thickBot="1" x14ac:dyDescent="0.25">
      <c r="A38" s="396"/>
      <c r="B38" s="450" t="s">
        <v>344</v>
      </c>
      <c r="C38" s="444"/>
      <c r="D38" s="454"/>
      <c r="E38" s="153"/>
      <c r="F38" s="455"/>
      <c r="G38" s="153"/>
      <c r="H38" s="154"/>
    </row>
    <row r="39" spans="1:14" ht="20.100000000000001" customHeight="1" thickBot="1" x14ac:dyDescent="0.3">
      <c r="A39" s="396"/>
      <c r="B39" s="460"/>
      <c r="C39" s="465" t="s">
        <v>279</v>
      </c>
      <c r="D39" s="462"/>
      <c r="E39" s="468"/>
      <c r="F39" s="466"/>
      <c r="G39" s="468"/>
      <c r="H39" s="469">
        <f>SUM(H36:H38)</f>
        <v>2760000</v>
      </c>
      <c r="I39" s="239"/>
    </row>
    <row r="40" spans="1:14" ht="20.100000000000001" customHeight="1" thickBot="1" x14ac:dyDescent="0.3">
      <c r="A40" s="239"/>
      <c r="B40" s="1021" t="s">
        <v>348</v>
      </c>
      <c r="C40" s="1022"/>
      <c r="D40" s="462"/>
      <c r="E40" s="467"/>
      <c r="F40" s="467"/>
      <c r="G40" s="468"/>
      <c r="H40" s="395">
        <f>SUM(H19+H34+H39)</f>
        <v>9180400</v>
      </c>
      <c r="I40" s="239"/>
    </row>
    <row r="41" spans="1:14" ht="15.75" x14ac:dyDescent="0.25">
      <c r="B41" s="296"/>
      <c r="D41" s="456"/>
      <c r="E41" s="457"/>
      <c r="F41" s="457"/>
      <c r="G41" s="457"/>
    </row>
    <row r="42" spans="1:14" ht="15.75" x14ac:dyDescent="0.25">
      <c r="B42" s="458"/>
      <c r="C42" s="459"/>
      <c r="D42" s="456"/>
      <c r="E42" s="457"/>
      <c r="F42" s="457"/>
      <c r="G42" s="457"/>
    </row>
    <row r="43" spans="1:14" ht="15.75" x14ac:dyDescent="0.25">
      <c r="B43" s="220"/>
    </row>
  </sheetData>
  <mergeCells count="11">
    <mergeCell ref="G6:G7"/>
    <mergeCell ref="C8:H8"/>
    <mergeCell ref="C20:H20"/>
    <mergeCell ref="B40:C40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34:B37 B21:B2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59999389629810485"/>
  </sheetPr>
  <dimension ref="A1:IV44"/>
  <sheetViews>
    <sheetView showGridLines="0" topLeftCell="C1" zoomScale="85" zoomScaleNormal="85" workbookViewId="0">
      <selection activeCell="D23" sqref="D23:D27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6" s="6" customFormat="1" ht="15.75" x14ac:dyDescent="0.25"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1" t="s">
        <v>777</v>
      </c>
    </row>
    <row r="2" spans="2:16" s="6" customFormat="1" ht="15" x14ac:dyDescent="0.2"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</row>
    <row r="3" spans="2:16" s="6" customFormat="1" ht="18" x14ac:dyDescent="0.25">
      <c r="B3" s="1041" t="s">
        <v>385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</row>
    <row r="4" spans="2:16" s="6" customFormat="1" ht="15" customHeight="1" x14ac:dyDescent="0.25">
      <c r="B4" s="470"/>
      <c r="C4" s="245"/>
      <c r="D4" s="471"/>
      <c r="E4" s="471"/>
      <c r="F4" s="471"/>
      <c r="G4" s="471"/>
      <c r="H4" s="470"/>
      <c r="I4" s="470"/>
      <c r="J4" s="470"/>
      <c r="K4" s="470"/>
      <c r="L4" s="470"/>
      <c r="M4" s="470"/>
      <c r="N4" s="470"/>
      <c r="O4" s="470"/>
    </row>
    <row r="5" spans="2:16" s="6" customFormat="1" ht="16.5" thickBot="1" x14ac:dyDescent="0.3">
      <c r="B5" s="470"/>
      <c r="C5" s="470"/>
      <c r="D5" s="470"/>
      <c r="E5" s="470"/>
      <c r="F5" s="770"/>
      <c r="G5" s="470"/>
      <c r="H5" s="470"/>
      <c r="I5" s="470"/>
      <c r="J5" s="470"/>
      <c r="K5" s="470"/>
      <c r="L5" s="470"/>
      <c r="M5" s="470"/>
      <c r="N5" s="472"/>
      <c r="O5" s="507" t="s">
        <v>197</v>
      </c>
    </row>
    <row r="6" spans="2:16" s="6" customFormat="1" ht="32.25" customHeight="1" thickBot="1" x14ac:dyDescent="0.25">
      <c r="B6" s="1042" t="s">
        <v>2</v>
      </c>
      <c r="C6" s="1044" t="s">
        <v>386</v>
      </c>
      <c r="D6" s="1044" t="s">
        <v>71</v>
      </c>
      <c r="E6" s="1044" t="s">
        <v>72</v>
      </c>
      <c r="F6" s="1044" t="s">
        <v>73</v>
      </c>
      <c r="G6" s="1044" t="s">
        <v>878</v>
      </c>
      <c r="H6" s="1046" t="s">
        <v>249</v>
      </c>
      <c r="I6" s="1044" t="s">
        <v>250</v>
      </c>
      <c r="J6" s="1048" t="s">
        <v>875</v>
      </c>
      <c r="K6" s="1049"/>
      <c r="L6" s="1049"/>
      <c r="M6" s="1050"/>
      <c r="N6" s="1044" t="s">
        <v>876</v>
      </c>
      <c r="O6" s="1051" t="s">
        <v>877</v>
      </c>
    </row>
    <row r="7" spans="2:16" s="6" customFormat="1" ht="62.25" customHeight="1" thickBot="1" x14ac:dyDescent="0.25">
      <c r="B7" s="1043"/>
      <c r="C7" s="1045"/>
      <c r="D7" s="1045"/>
      <c r="E7" s="1045"/>
      <c r="F7" s="1045"/>
      <c r="G7" s="1045"/>
      <c r="H7" s="1047"/>
      <c r="I7" s="1045"/>
      <c r="J7" s="506" t="s">
        <v>838</v>
      </c>
      <c r="K7" s="506" t="s">
        <v>827</v>
      </c>
      <c r="L7" s="506" t="s">
        <v>828</v>
      </c>
      <c r="M7" s="506" t="s">
        <v>833</v>
      </c>
      <c r="N7" s="1045"/>
      <c r="O7" s="1052"/>
    </row>
    <row r="8" spans="2:16" ht="17.100000000000001" customHeight="1" x14ac:dyDescent="0.2">
      <c r="B8" s="1029">
        <v>1</v>
      </c>
      <c r="C8" s="1032" t="s">
        <v>895</v>
      </c>
      <c r="D8" s="1038">
        <v>2022</v>
      </c>
      <c r="E8" s="1038">
        <v>2022</v>
      </c>
      <c r="F8" s="1035">
        <v>150000</v>
      </c>
      <c r="G8" s="1035">
        <v>148940</v>
      </c>
      <c r="H8" s="473" t="s">
        <v>67</v>
      </c>
      <c r="I8" s="474">
        <v>0</v>
      </c>
      <c r="J8" s="475"/>
      <c r="K8" s="475"/>
      <c r="L8" s="475"/>
      <c r="M8" s="475"/>
      <c r="N8" s="475"/>
      <c r="O8" s="476"/>
    </row>
    <row r="9" spans="2:16" ht="17.100000000000001" customHeight="1" x14ac:dyDescent="0.2">
      <c r="B9" s="1030"/>
      <c r="C9" s="1033"/>
      <c r="D9" s="1039"/>
      <c r="E9" s="1039"/>
      <c r="F9" s="1036"/>
      <c r="G9" s="1036"/>
      <c r="H9" s="477" t="s">
        <v>68</v>
      </c>
      <c r="I9" s="478">
        <v>0</v>
      </c>
      <c r="J9" s="479"/>
      <c r="K9" s="479"/>
      <c r="L9" s="479"/>
      <c r="M9" s="479"/>
      <c r="N9" s="479"/>
      <c r="O9" s="480"/>
    </row>
    <row r="10" spans="2:16" ht="17.100000000000001" customHeight="1" x14ac:dyDescent="0.2">
      <c r="B10" s="1030"/>
      <c r="C10" s="1033"/>
      <c r="D10" s="1039"/>
      <c r="E10" s="1039"/>
      <c r="F10" s="1036"/>
      <c r="G10" s="1036"/>
      <c r="H10" s="477" t="s">
        <v>355</v>
      </c>
      <c r="I10" s="478">
        <v>0</v>
      </c>
      <c r="J10" s="479"/>
      <c r="K10" s="479"/>
      <c r="L10" s="479"/>
      <c r="M10" s="479"/>
      <c r="N10" s="479"/>
      <c r="O10" s="480"/>
    </row>
    <row r="11" spans="2:16" ht="17.100000000000001" customHeight="1" thickBot="1" x14ac:dyDescent="0.25">
      <c r="B11" s="1030"/>
      <c r="C11" s="1033"/>
      <c r="D11" s="1039"/>
      <c r="E11" s="1039"/>
      <c r="F11" s="1036"/>
      <c r="G11" s="1036"/>
      <c r="H11" s="481" t="s">
        <v>23</v>
      </c>
      <c r="I11" s="482">
        <v>0</v>
      </c>
      <c r="J11" s="483"/>
      <c r="K11" s="483"/>
      <c r="L11" s="483"/>
      <c r="M11" s="483"/>
      <c r="N11" s="483"/>
      <c r="O11" s="484"/>
      <c r="P11" s="14"/>
    </row>
    <row r="12" spans="2:16" ht="17.100000000000001" customHeight="1" thickBot="1" x14ac:dyDescent="0.25">
      <c r="B12" s="1031"/>
      <c r="C12" s="1034"/>
      <c r="D12" s="1040"/>
      <c r="E12" s="1040"/>
      <c r="F12" s="1037"/>
      <c r="G12" s="1037"/>
      <c r="H12" s="508" t="s">
        <v>248</v>
      </c>
      <c r="I12" s="509">
        <v>0</v>
      </c>
      <c r="J12" s="510"/>
      <c r="K12" s="510"/>
      <c r="L12" s="510"/>
      <c r="M12" s="510"/>
      <c r="N12" s="510"/>
      <c r="O12" s="511"/>
      <c r="P12" s="14"/>
    </row>
    <row r="13" spans="2:16" ht="17.100000000000001" customHeight="1" x14ac:dyDescent="0.2">
      <c r="B13" s="1029">
        <v>2</v>
      </c>
      <c r="C13" s="1032" t="s">
        <v>896</v>
      </c>
      <c r="D13" s="1038">
        <v>2022</v>
      </c>
      <c r="E13" s="1038">
        <v>2022</v>
      </c>
      <c r="F13" s="1035">
        <v>50000</v>
      </c>
      <c r="G13" s="1035">
        <v>21828</v>
      </c>
      <c r="H13" s="488" t="s">
        <v>67</v>
      </c>
      <c r="I13" s="489">
        <v>0</v>
      </c>
      <c r="J13" s="490"/>
      <c r="K13" s="490"/>
      <c r="L13" s="490"/>
      <c r="M13" s="490"/>
      <c r="N13" s="490"/>
      <c r="O13" s="491"/>
    </row>
    <row r="14" spans="2:16" ht="17.100000000000001" customHeight="1" x14ac:dyDescent="0.2">
      <c r="B14" s="1030"/>
      <c r="C14" s="1033"/>
      <c r="D14" s="1039"/>
      <c r="E14" s="1039"/>
      <c r="F14" s="1036"/>
      <c r="G14" s="1036"/>
      <c r="H14" s="477" t="s">
        <v>68</v>
      </c>
      <c r="I14" s="478">
        <v>0</v>
      </c>
      <c r="J14" s="479"/>
      <c r="K14" s="479"/>
      <c r="L14" s="479"/>
      <c r="M14" s="479"/>
      <c r="N14" s="479"/>
      <c r="O14" s="480"/>
    </row>
    <row r="15" spans="2:16" ht="17.100000000000001" customHeight="1" x14ac:dyDescent="0.2">
      <c r="B15" s="1030"/>
      <c r="C15" s="1033"/>
      <c r="D15" s="1039"/>
      <c r="E15" s="1039"/>
      <c r="F15" s="1036"/>
      <c r="G15" s="1036"/>
      <c r="H15" s="477" t="s">
        <v>355</v>
      </c>
      <c r="I15" s="478">
        <v>0</v>
      </c>
      <c r="J15" s="479"/>
      <c r="K15" s="479"/>
      <c r="L15" s="479"/>
      <c r="M15" s="479"/>
      <c r="N15" s="479"/>
      <c r="O15" s="480"/>
    </row>
    <row r="16" spans="2:16" ht="17.100000000000001" customHeight="1" thickBot="1" x14ac:dyDescent="0.25">
      <c r="B16" s="1030"/>
      <c r="C16" s="1033"/>
      <c r="D16" s="1039"/>
      <c r="E16" s="1039"/>
      <c r="F16" s="1036"/>
      <c r="G16" s="1036"/>
      <c r="H16" s="481" t="s">
        <v>23</v>
      </c>
      <c r="I16" s="482">
        <v>0</v>
      </c>
      <c r="J16" s="483"/>
      <c r="K16" s="483"/>
      <c r="L16" s="483"/>
      <c r="M16" s="483"/>
      <c r="N16" s="483"/>
      <c r="O16" s="484"/>
    </row>
    <row r="17" spans="1:256" ht="17.100000000000001" customHeight="1" thickBot="1" x14ac:dyDescent="0.25">
      <c r="B17" s="1031"/>
      <c r="C17" s="1034"/>
      <c r="D17" s="1040"/>
      <c r="E17" s="1040"/>
      <c r="F17" s="1037"/>
      <c r="G17" s="1037"/>
      <c r="H17" s="508" t="s">
        <v>248</v>
      </c>
      <c r="I17" s="512">
        <v>0</v>
      </c>
      <c r="J17" s="513"/>
      <c r="K17" s="513"/>
      <c r="L17" s="510"/>
      <c r="M17" s="510"/>
      <c r="N17" s="510"/>
      <c r="O17" s="511"/>
      <c r="P17" s="14"/>
    </row>
    <row r="18" spans="1:256" ht="17.100000000000001" customHeight="1" x14ac:dyDescent="0.2">
      <c r="B18" s="1029">
        <v>3</v>
      </c>
      <c r="C18" s="1032" t="s">
        <v>920</v>
      </c>
      <c r="D18" s="1038">
        <v>2023</v>
      </c>
      <c r="E18" s="1038">
        <v>2023</v>
      </c>
      <c r="F18" s="1035">
        <v>2760</v>
      </c>
      <c r="G18" s="1035">
        <v>0</v>
      </c>
      <c r="H18" s="473" t="s">
        <v>67</v>
      </c>
      <c r="I18" s="474"/>
      <c r="J18" s="475"/>
      <c r="K18" s="475"/>
      <c r="L18" s="475"/>
      <c r="M18" s="475"/>
      <c r="N18" s="475"/>
      <c r="O18" s="476"/>
    </row>
    <row r="19" spans="1:256" ht="17.100000000000001" customHeight="1" x14ac:dyDescent="0.2">
      <c r="B19" s="1030"/>
      <c r="C19" s="1033"/>
      <c r="D19" s="1039"/>
      <c r="E19" s="1039"/>
      <c r="F19" s="1036"/>
      <c r="G19" s="1036"/>
      <c r="H19" s="477" t="s">
        <v>68</v>
      </c>
      <c r="I19" s="478"/>
      <c r="J19" s="479"/>
      <c r="K19" s="479"/>
      <c r="L19" s="479"/>
      <c r="M19" s="479"/>
      <c r="N19" s="479"/>
      <c r="O19" s="480"/>
    </row>
    <row r="20" spans="1:256" ht="17.100000000000001" customHeight="1" x14ac:dyDescent="0.2">
      <c r="B20" s="1030"/>
      <c r="C20" s="1033"/>
      <c r="D20" s="1039"/>
      <c r="E20" s="1039"/>
      <c r="F20" s="1036"/>
      <c r="G20" s="1036"/>
      <c r="H20" s="477" t="s">
        <v>355</v>
      </c>
      <c r="I20" s="478">
        <v>2760</v>
      </c>
      <c r="J20" s="479"/>
      <c r="K20" s="479"/>
      <c r="L20" s="479"/>
      <c r="M20" s="479">
        <v>2760</v>
      </c>
      <c r="N20" s="479"/>
      <c r="O20" s="480"/>
    </row>
    <row r="21" spans="1:256" ht="17.100000000000001" customHeight="1" thickBot="1" x14ac:dyDescent="0.25">
      <c r="B21" s="1030"/>
      <c r="C21" s="1033"/>
      <c r="D21" s="1039"/>
      <c r="E21" s="1039"/>
      <c r="F21" s="1036"/>
      <c r="G21" s="1036"/>
      <c r="H21" s="492" t="s">
        <v>23</v>
      </c>
      <c r="I21" s="485"/>
      <c r="J21" s="486"/>
      <c r="K21" s="486"/>
      <c r="L21" s="486"/>
      <c r="M21" s="486"/>
      <c r="N21" s="486"/>
      <c r="O21" s="487"/>
    </row>
    <row r="22" spans="1:256" ht="17.100000000000001" customHeight="1" thickBot="1" x14ac:dyDescent="0.25">
      <c r="B22" s="1031"/>
      <c r="C22" s="1034"/>
      <c r="D22" s="1040"/>
      <c r="E22" s="1040"/>
      <c r="F22" s="1037"/>
      <c r="G22" s="1037"/>
      <c r="H22" s="508" t="s">
        <v>248</v>
      </c>
      <c r="I22" s="512">
        <f>SUM(I18:I21)</f>
        <v>2760</v>
      </c>
      <c r="J22" s="513"/>
      <c r="K22" s="513"/>
      <c r="L22" s="510"/>
      <c r="M22" s="510">
        <f>SUM(M20)</f>
        <v>2760</v>
      </c>
      <c r="N22" s="510"/>
      <c r="O22" s="511"/>
      <c r="P22" s="14"/>
    </row>
    <row r="23" spans="1:256" ht="17.100000000000001" customHeight="1" x14ac:dyDescent="0.2">
      <c r="B23" s="1029">
        <v>4</v>
      </c>
      <c r="C23" s="1032"/>
      <c r="D23" s="1035"/>
      <c r="E23" s="1035"/>
      <c r="F23" s="1035"/>
      <c r="G23" s="1035"/>
      <c r="H23" s="488" t="s">
        <v>67</v>
      </c>
      <c r="I23" s="489"/>
      <c r="J23" s="490"/>
      <c r="K23" s="490"/>
      <c r="L23" s="490"/>
      <c r="M23" s="490"/>
      <c r="N23" s="490"/>
      <c r="O23" s="491"/>
    </row>
    <row r="24" spans="1:256" ht="17.100000000000001" customHeight="1" x14ac:dyDescent="0.2">
      <c r="B24" s="1030"/>
      <c r="C24" s="1033"/>
      <c r="D24" s="1036"/>
      <c r="E24" s="1036"/>
      <c r="F24" s="1036"/>
      <c r="G24" s="1036"/>
      <c r="H24" s="477" t="s">
        <v>68</v>
      </c>
      <c r="I24" s="478"/>
      <c r="J24" s="479"/>
      <c r="K24" s="479"/>
      <c r="L24" s="479"/>
      <c r="M24" s="479"/>
      <c r="N24" s="479"/>
      <c r="O24" s="480"/>
    </row>
    <row r="25" spans="1:256" ht="17.100000000000001" customHeight="1" x14ac:dyDescent="0.2">
      <c r="B25" s="1030"/>
      <c r="C25" s="1033"/>
      <c r="D25" s="1036"/>
      <c r="E25" s="1036"/>
      <c r="F25" s="1036"/>
      <c r="G25" s="1036"/>
      <c r="H25" s="493" t="s">
        <v>355</v>
      </c>
      <c r="I25" s="494"/>
      <c r="J25" s="495"/>
      <c r="K25" s="495"/>
      <c r="L25" s="495"/>
      <c r="M25" s="495"/>
      <c r="N25" s="495"/>
      <c r="O25" s="496"/>
    </row>
    <row r="26" spans="1:256" ht="17.100000000000001" customHeight="1" thickBot="1" x14ac:dyDescent="0.25">
      <c r="B26" s="1030"/>
      <c r="C26" s="1033"/>
      <c r="D26" s="1036"/>
      <c r="E26" s="1036"/>
      <c r="F26" s="1036"/>
      <c r="G26" s="1036"/>
      <c r="H26" s="481" t="s">
        <v>23</v>
      </c>
      <c r="I26" s="482"/>
      <c r="J26" s="483"/>
      <c r="K26" s="483"/>
      <c r="L26" s="483"/>
      <c r="M26" s="483"/>
      <c r="N26" s="483"/>
      <c r="O26" s="484"/>
      <c r="P26" s="14"/>
    </row>
    <row r="27" spans="1:256" ht="17.100000000000001" customHeight="1" thickBot="1" x14ac:dyDescent="0.25">
      <c r="B27" s="1031"/>
      <c r="C27" s="1034"/>
      <c r="D27" s="1037"/>
      <c r="E27" s="1037"/>
      <c r="F27" s="1037"/>
      <c r="G27" s="1037"/>
      <c r="H27" s="508" t="s">
        <v>248</v>
      </c>
      <c r="I27" s="512"/>
      <c r="J27" s="513"/>
      <c r="K27" s="513"/>
      <c r="L27" s="510"/>
      <c r="M27" s="510"/>
      <c r="N27" s="510"/>
      <c r="O27" s="511"/>
      <c r="P27" s="14"/>
    </row>
    <row r="28" spans="1:256" ht="17.100000000000001" customHeight="1" x14ac:dyDescent="0.2">
      <c r="A28" s="15"/>
      <c r="B28" s="1029">
        <v>5</v>
      </c>
      <c r="C28" s="1032"/>
      <c r="D28" s="1035"/>
      <c r="E28" s="1035"/>
      <c r="F28" s="1035"/>
      <c r="G28" s="1035"/>
      <c r="H28" s="473" t="s">
        <v>67</v>
      </c>
      <c r="I28" s="474"/>
      <c r="J28" s="475"/>
      <c r="K28" s="475"/>
      <c r="L28" s="475"/>
      <c r="M28" s="475"/>
      <c r="N28" s="475"/>
      <c r="O28" s="476"/>
    </row>
    <row r="29" spans="1:256" ht="17.100000000000001" customHeight="1" x14ac:dyDescent="0.2">
      <c r="A29" s="15"/>
      <c r="B29" s="1030"/>
      <c r="C29" s="1033"/>
      <c r="D29" s="1036"/>
      <c r="E29" s="1036"/>
      <c r="F29" s="1036"/>
      <c r="G29" s="1036"/>
      <c r="H29" s="477" t="s">
        <v>68</v>
      </c>
      <c r="I29" s="478"/>
      <c r="J29" s="479"/>
      <c r="K29" s="479"/>
      <c r="L29" s="479"/>
      <c r="M29" s="479"/>
      <c r="N29" s="479"/>
      <c r="O29" s="480"/>
    </row>
    <row r="30" spans="1:256" ht="17.100000000000001" customHeight="1" x14ac:dyDescent="0.2">
      <c r="A30" s="15"/>
      <c r="B30" s="1030"/>
      <c r="C30" s="1033"/>
      <c r="D30" s="1036"/>
      <c r="E30" s="1036"/>
      <c r="F30" s="1036"/>
      <c r="G30" s="1036"/>
      <c r="H30" s="477" t="s">
        <v>355</v>
      </c>
      <c r="I30" s="478"/>
      <c r="J30" s="479"/>
      <c r="K30" s="479"/>
      <c r="L30" s="497"/>
      <c r="M30" s="479"/>
      <c r="N30" s="497"/>
      <c r="O30" s="480"/>
    </row>
    <row r="31" spans="1:256" ht="17.100000000000001" customHeight="1" thickBot="1" x14ac:dyDescent="0.25">
      <c r="A31" s="15"/>
      <c r="B31" s="1030"/>
      <c r="C31" s="1033"/>
      <c r="D31" s="1036"/>
      <c r="E31" s="1036"/>
      <c r="F31" s="1036"/>
      <c r="G31" s="1036"/>
      <c r="H31" s="498" t="s">
        <v>23</v>
      </c>
      <c r="I31" s="499"/>
      <c r="J31" s="483"/>
      <c r="K31" s="483"/>
      <c r="L31" s="483"/>
      <c r="M31" s="483"/>
      <c r="N31" s="500"/>
      <c r="O31" s="484"/>
    </row>
    <row r="32" spans="1:256" s="169" customFormat="1" ht="17.100000000000001" customHeight="1" thickBot="1" x14ac:dyDescent="0.25">
      <c r="A32" s="15"/>
      <c r="B32" s="1031"/>
      <c r="C32" s="1034"/>
      <c r="D32" s="1037"/>
      <c r="E32" s="1037"/>
      <c r="F32" s="1037"/>
      <c r="G32" s="1037"/>
      <c r="H32" s="514" t="s">
        <v>248</v>
      </c>
      <c r="I32" s="512"/>
      <c r="J32" s="513"/>
      <c r="K32" s="513"/>
      <c r="L32" s="510"/>
      <c r="M32" s="510"/>
      <c r="N32" s="515"/>
      <c r="O32" s="516"/>
      <c r="P32" s="1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169" customFormat="1" ht="38.25" customHeight="1" thickBot="1" x14ac:dyDescent="0.3">
      <c r="A33" s="15"/>
      <c r="B33" s="1028" t="s">
        <v>387</v>
      </c>
      <c r="C33" s="1028"/>
      <c r="D33" s="1028"/>
      <c r="E33" s="1028"/>
      <c r="F33" s="756">
        <f>SUM(F8:F32)</f>
        <v>202760</v>
      </c>
      <c r="G33" s="756">
        <f>SUM(G8:G32)</f>
        <v>170768</v>
      </c>
      <c r="H33" s="501"/>
      <c r="I33" s="788">
        <f>SUM(I12+I17+I22+I27+I32)</f>
        <v>2760</v>
      </c>
      <c r="J33" s="788">
        <f t="shared" ref="J33:M33" si="0">SUM(J12+J17+J22+J27+J32)</f>
        <v>0</v>
      </c>
      <c r="K33" s="788">
        <f t="shared" si="0"/>
        <v>0</v>
      </c>
      <c r="L33" s="788">
        <f t="shared" si="0"/>
        <v>0</v>
      </c>
      <c r="M33" s="788">
        <f t="shared" si="0"/>
        <v>2760</v>
      </c>
      <c r="N33" s="504"/>
      <c r="O33" s="50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169" customFormat="1" ht="24.95" customHeight="1" x14ac:dyDescent="0.25">
      <c r="A34" s="5"/>
      <c r="B34" s="502"/>
      <c r="C34" s="502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169" customFormat="1" ht="24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169" customFormat="1" ht="24.9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169" customFormat="1" ht="24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169" customFormat="1" ht="24.9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169" customFormat="1" ht="24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169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169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 x14ac:dyDescent="0.2"/>
    <row r="43" spans="1:256" ht="20.100000000000001" customHeight="1" x14ac:dyDescent="0.2"/>
    <row r="44" spans="1:256" ht="20.100000000000001" customHeight="1" x14ac:dyDescent="0.2"/>
  </sheetData>
  <mergeCells count="43">
    <mergeCell ref="G8:G12"/>
    <mergeCell ref="B8:B12"/>
    <mergeCell ref="C8:C12"/>
    <mergeCell ref="D8:D12"/>
    <mergeCell ref="E8:E12"/>
    <mergeCell ref="F8:F1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G28:G32"/>
    <mergeCell ref="B23:B27"/>
    <mergeCell ref="C23:C27"/>
    <mergeCell ref="D23:D27"/>
    <mergeCell ref="E23:E27"/>
    <mergeCell ref="F23:F27"/>
    <mergeCell ref="G23:G27"/>
    <mergeCell ref="F28:F32"/>
    <mergeCell ref="B33:E33"/>
    <mergeCell ref="B28:B32"/>
    <mergeCell ref="C28:C32"/>
    <mergeCell ref="D28:D32"/>
    <mergeCell ref="E28:E32"/>
  </mergeCells>
  <phoneticPr fontId="3" type="noConversion"/>
  <conditionalFormatting sqref="N8:N32">
    <cfRule type="expression" dxfId="3" priority="1" stopIfTrue="1">
      <formula>#REF!&gt;0</formula>
    </cfRule>
  </conditionalFormatting>
  <conditionalFormatting sqref="O8:O32">
    <cfRule type="expression" dxfId="2" priority="34" stopIfTrue="1">
      <formula>#REF!&gt;0</formula>
    </cfRule>
  </conditionalFormatting>
  <conditionalFormatting sqref="O8:O32">
    <cfRule type="expression" dxfId="1" priority="35" stopIfTrue="1">
      <formula>#REF!&gt;0</formula>
    </cfRule>
  </conditionalFormatting>
  <conditionalFormatting sqref="N8:N32">
    <cfRule type="expression" dxfId="0" priority="36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59999389629810485"/>
    <pageSetUpPr fitToPage="1"/>
  </sheetPr>
  <dimension ref="B1:R15"/>
  <sheetViews>
    <sheetView showGridLines="0" tabSelected="1" zoomScale="85" zoomScaleNormal="85" workbookViewId="0">
      <selection activeCell="J11" sqref="J11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8" s="50" customFormat="1" ht="27.75" customHeight="1" x14ac:dyDescent="0.25">
      <c r="I1" s="50" t="s">
        <v>778</v>
      </c>
    </row>
    <row r="2" spans="2:18" ht="15.75" x14ac:dyDescent="0.25"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</row>
    <row r="3" spans="2:18" ht="18" x14ac:dyDescent="0.25">
      <c r="B3" s="1041" t="s">
        <v>25</v>
      </c>
      <c r="C3" s="1041"/>
      <c r="D3" s="1041"/>
      <c r="E3" s="1041"/>
      <c r="F3" s="1041"/>
      <c r="G3" s="1041"/>
      <c r="H3" s="1041"/>
      <c r="I3" s="1041"/>
      <c r="J3" s="517"/>
      <c r="K3" s="517"/>
      <c r="L3" s="517"/>
      <c r="M3" s="517"/>
      <c r="N3" s="517"/>
      <c r="O3" s="517"/>
      <c r="P3" s="517"/>
    </row>
    <row r="4" spans="2:18" ht="15.75" x14ac:dyDescent="0.25"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2:18" ht="16.5" thickBot="1" x14ac:dyDescent="0.3">
      <c r="C5" s="69"/>
      <c r="D5" s="69"/>
      <c r="E5" s="69"/>
      <c r="I5" s="533" t="s">
        <v>46</v>
      </c>
      <c r="K5" s="69"/>
      <c r="L5" s="69"/>
      <c r="M5" s="69"/>
      <c r="N5" s="69"/>
      <c r="O5" s="69"/>
      <c r="P5" s="69"/>
    </row>
    <row r="6" spans="2:18" s="60" customFormat="1" ht="32.25" customHeight="1" x14ac:dyDescent="0.25">
      <c r="B6" s="1053" t="s">
        <v>2</v>
      </c>
      <c r="C6" s="1055" t="s">
        <v>26</v>
      </c>
      <c r="D6" s="529" t="s">
        <v>388</v>
      </c>
      <c r="E6" s="530" t="s">
        <v>395</v>
      </c>
      <c r="F6" s="1057" t="s">
        <v>838</v>
      </c>
      <c r="G6" s="1044" t="s">
        <v>827</v>
      </c>
      <c r="H6" s="1044" t="s">
        <v>828</v>
      </c>
      <c r="I6" s="1051" t="s">
        <v>833</v>
      </c>
      <c r="J6" s="80"/>
      <c r="K6" s="80"/>
      <c r="L6" s="80"/>
      <c r="M6" s="80"/>
      <c r="N6" s="80"/>
      <c r="O6" s="2"/>
      <c r="P6" s="29"/>
      <c r="Q6" s="29"/>
      <c r="R6" s="29"/>
    </row>
    <row r="7" spans="2:18" s="60" customFormat="1" ht="26.25" customHeight="1" thickBot="1" x14ac:dyDescent="0.25">
      <c r="B7" s="1054"/>
      <c r="C7" s="1056"/>
      <c r="D7" s="531" t="s">
        <v>717</v>
      </c>
      <c r="E7" s="532" t="s">
        <v>717</v>
      </c>
      <c r="F7" s="1058"/>
      <c r="G7" s="1045"/>
      <c r="H7" s="1045"/>
      <c r="I7" s="1052"/>
      <c r="J7" s="29"/>
      <c r="K7" s="29"/>
      <c r="L7" s="29"/>
      <c r="M7" s="29"/>
      <c r="N7" s="29"/>
      <c r="O7" s="29"/>
      <c r="P7" s="29"/>
      <c r="Q7" s="29"/>
      <c r="R7" s="29"/>
    </row>
    <row r="8" spans="2:18" s="274" customFormat="1" ht="33" customHeight="1" x14ac:dyDescent="0.2">
      <c r="B8" s="518" t="s">
        <v>83</v>
      </c>
      <c r="C8" s="526" t="s">
        <v>27</v>
      </c>
      <c r="D8" s="277"/>
      <c r="E8" s="519"/>
      <c r="F8" s="277"/>
      <c r="G8" s="206"/>
      <c r="H8" s="206"/>
      <c r="I8" s="209"/>
      <c r="J8" s="234"/>
      <c r="K8" s="234"/>
      <c r="L8" s="234"/>
      <c r="M8" s="234"/>
      <c r="N8" s="234"/>
      <c r="O8" s="234"/>
      <c r="P8" s="234"/>
      <c r="Q8" s="234"/>
      <c r="R8" s="234"/>
    </row>
    <row r="9" spans="2:18" s="274" customFormat="1" ht="33" customHeight="1" x14ac:dyDescent="0.2">
      <c r="B9" s="520" t="s">
        <v>84</v>
      </c>
      <c r="C9" s="527" t="s">
        <v>28</v>
      </c>
      <c r="D9" s="291"/>
      <c r="E9" s="521"/>
      <c r="F9" s="205"/>
      <c r="G9" s="151"/>
      <c r="H9" s="151"/>
      <c r="I9" s="152"/>
      <c r="J9" s="234"/>
      <c r="K9" s="234"/>
      <c r="L9" s="234"/>
      <c r="M9" s="234"/>
      <c r="N9" s="234"/>
      <c r="O9" s="234"/>
      <c r="P9" s="234"/>
      <c r="Q9" s="234"/>
      <c r="R9" s="234"/>
    </row>
    <row r="10" spans="2:18" s="274" customFormat="1" ht="33" customHeight="1" x14ac:dyDescent="0.2">
      <c r="B10" s="520" t="s">
        <v>85</v>
      </c>
      <c r="C10" s="527" t="s">
        <v>29</v>
      </c>
      <c r="D10" s="205"/>
      <c r="E10" s="522"/>
      <c r="F10" s="205"/>
      <c r="G10" s="151"/>
      <c r="H10" s="151"/>
      <c r="I10" s="152"/>
      <c r="J10" s="234"/>
      <c r="K10" s="234"/>
      <c r="L10" s="234"/>
      <c r="M10" s="234"/>
      <c r="N10" s="234"/>
      <c r="O10" s="234"/>
      <c r="P10" s="234"/>
      <c r="Q10" s="234"/>
      <c r="R10" s="234"/>
    </row>
    <row r="11" spans="2:18" s="274" customFormat="1" ht="33" customHeight="1" x14ac:dyDescent="0.2">
      <c r="B11" s="520" t="s">
        <v>86</v>
      </c>
      <c r="C11" s="527" t="s">
        <v>30</v>
      </c>
      <c r="D11" s="205"/>
      <c r="E11" s="522"/>
      <c r="F11" s="205"/>
      <c r="G11" s="151"/>
      <c r="H11" s="151"/>
      <c r="I11" s="152"/>
      <c r="J11" s="755"/>
      <c r="K11" s="234"/>
      <c r="L11" s="234"/>
      <c r="M11" s="234"/>
      <c r="N11" s="234"/>
      <c r="O11" s="234"/>
      <c r="P11" s="234"/>
      <c r="Q11" s="234"/>
      <c r="R11" s="234"/>
    </row>
    <row r="12" spans="2:18" s="274" customFormat="1" ht="33" customHeight="1" x14ac:dyDescent="0.2">
      <c r="B12" s="520" t="s">
        <v>87</v>
      </c>
      <c r="C12" s="527" t="s">
        <v>65</v>
      </c>
      <c r="D12" s="205">
        <v>150000</v>
      </c>
      <c r="E12" s="522">
        <v>0</v>
      </c>
      <c r="F12" s="205">
        <v>0</v>
      </c>
      <c r="G12" s="151">
        <v>80000</v>
      </c>
      <c r="H12" s="151">
        <v>130000</v>
      </c>
      <c r="I12" s="152">
        <v>150000</v>
      </c>
      <c r="J12" s="234"/>
      <c r="K12" s="234"/>
      <c r="L12" s="234"/>
      <c r="M12" s="234"/>
      <c r="N12" s="234"/>
      <c r="O12" s="234"/>
      <c r="P12" s="234"/>
      <c r="Q12" s="234"/>
      <c r="R12" s="234"/>
    </row>
    <row r="13" spans="2:18" s="274" customFormat="1" ht="33" customHeight="1" x14ac:dyDescent="0.2">
      <c r="B13" s="520" t="s">
        <v>88</v>
      </c>
      <c r="C13" s="527" t="s">
        <v>31</v>
      </c>
      <c r="D13" s="205"/>
      <c r="E13" s="522"/>
      <c r="F13" s="205"/>
      <c r="G13" s="151"/>
      <c r="H13" s="151"/>
      <c r="I13" s="152"/>
      <c r="J13" s="234"/>
      <c r="K13" s="234"/>
      <c r="L13" s="234"/>
      <c r="M13" s="234"/>
      <c r="N13" s="234"/>
      <c r="O13" s="234"/>
      <c r="P13" s="234"/>
      <c r="Q13" s="234"/>
      <c r="R13" s="234"/>
    </row>
    <row r="14" spans="2:18" s="274" customFormat="1" ht="33" customHeight="1" thickBot="1" x14ac:dyDescent="0.25">
      <c r="B14" s="523" t="s">
        <v>89</v>
      </c>
      <c r="C14" s="528" t="s">
        <v>23</v>
      </c>
      <c r="D14" s="524"/>
      <c r="E14" s="525"/>
      <c r="F14" s="241"/>
      <c r="G14" s="153"/>
      <c r="H14" s="153"/>
      <c r="I14" s="154"/>
      <c r="J14" s="234"/>
      <c r="K14" s="234"/>
      <c r="L14" s="234"/>
      <c r="M14" s="234"/>
      <c r="N14" s="234"/>
      <c r="O14" s="234"/>
      <c r="P14" s="234"/>
      <c r="Q14" s="234"/>
      <c r="R14" s="234"/>
    </row>
    <row r="15" spans="2:18" x14ac:dyDescent="0.2">
      <c r="B15" s="296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67"/>
  <sheetViews>
    <sheetView showGridLines="0" topLeftCell="A56" workbookViewId="0">
      <selection activeCell="F59" sqref="F59"/>
    </sheetView>
  </sheetViews>
  <sheetFormatPr defaultRowHeight="15.75" x14ac:dyDescent="0.25"/>
  <cols>
    <col min="1" max="1" width="3.42578125" style="51" customWidth="1"/>
    <col min="2" max="2" width="59.5703125" style="51" customWidth="1"/>
    <col min="3" max="3" width="12.5703125" style="51" customWidth="1"/>
    <col min="4" max="5" width="17.85546875" style="51" customWidth="1"/>
    <col min="6" max="16384" width="9.140625" style="51"/>
  </cols>
  <sheetData>
    <row r="1" spans="1:5" x14ac:dyDescent="0.25">
      <c r="E1" s="62" t="s">
        <v>349</v>
      </c>
    </row>
    <row r="2" spans="1:5" s="4" customFormat="1" ht="21.75" customHeight="1" x14ac:dyDescent="0.25">
      <c r="B2" s="810" t="s">
        <v>43</v>
      </c>
      <c r="C2" s="810"/>
      <c r="D2" s="810"/>
      <c r="E2" s="810"/>
    </row>
    <row r="3" spans="1:5" s="4" customFormat="1" ht="14.25" customHeight="1" x14ac:dyDescent="0.25">
      <c r="B3" s="811" t="s">
        <v>767</v>
      </c>
      <c r="C3" s="811"/>
      <c r="D3" s="811"/>
      <c r="E3" s="811"/>
    </row>
    <row r="4" spans="1:5" ht="16.5" thickBot="1" x14ac:dyDescent="0.3">
      <c r="E4" s="52" t="s">
        <v>197</v>
      </c>
    </row>
    <row r="5" spans="1:5" ht="39" customHeight="1" x14ac:dyDescent="0.25">
      <c r="A5" s="57"/>
      <c r="B5" s="562" t="s">
        <v>668</v>
      </c>
      <c r="C5" s="563" t="s">
        <v>40</v>
      </c>
      <c r="D5" s="564" t="s">
        <v>817</v>
      </c>
      <c r="E5" s="565" t="s">
        <v>818</v>
      </c>
    </row>
    <row r="6" spans="1:5" ht="16.5" thickBot="1" x14ac:dyDescent="0.3">
      <c r="A6" s="57"/>
      <c r="B6" s="48">
        <v>1</v>
      </c>
      <c r="C6" s="30">
        <v>2</v>
      </c>
      <c r="D6" s="78">
        <v>3</v>
      </c>
      <c r="E6" s="79">
        <v>4</v>
      </c>
    </row>
    <row r="7" spans="1:5" s="68" customFormat="1" ht="20.100000000000001" customHeight="1" x14ac:dyDescent="0.25">
      <c r="A7" s="77"/>
      <c r="B7" s="74" t="s">
        <v>669</v>
      </c>
      <c r="C7" s="71"/>
      <c r="D7" s="24"/>
      <c r="E7" s="72"/>
    </row>
    <row r="8" spans="1:5" s="68" customFormat="1" ht="20.100000000000001" customHeight="1" x14ac:dyDescent="0.25">
      <c r="A8" s="77"/>
      <c r="B8" s="544" t="s">
        <v>670</v>
      </c>
      <c r="C8" s="548">
        <v>3001</v>
      </c>
      <c r="D8" s="560">
        <v>14687</v>
      </c>
      <c r="E8" s="561">
        <v>8200</v>
      </c>
    </row>
    <row r="9" spans="1:5" s="68" customFormat="1" ht="20.100000000000001" customHeight="1" x14ac:dyDescent="0.25">
      <c r="A9" s="77"/>
      <c r="B9" s="75" t="s">
        <v>671</v>
      </c>
      <c r="C9" s="17">
        <v>3002</v>
      </c>
      <c r="D9" s="25"/>
      <c r="E9" s="73"/>
    </row>
    <row r="10" spans="1:5" s="68" customFormat="1" ht="20.100000000000001" customHeight="1" x14ac:dyDescent="0.25">
      <c r="A10" s="77"/>
      <c r="B10" s="75" t="s">
        <v>672</v>
      </c>
      <c r="C10" s="17">
        <v>3003</v>
      </c>
      <c r="D10" s="25"/>
      <c r="E10" s="73"/>
    </row>
    <row r="11" spans="1:5" s="68" customFormat="1" ht="20.100000000000001" customHeight="1" x14ac:dyDescent="0.25">
      <c r="A11" s="77"/>
      <c r="B11" s="75" t="s">
        <v>673</v>
      </c>
      <c r="C11" s="17">
        <v>3004</v>
      </c>
      <c r="D11" s="25"/>
      <c r="E11" s="73"/>
    </row>
    <row r="12" spans="1:5" s="68" customFormat="1" ht="20.100000000000001" customHeight="1" x14ac:dyDescent="0.25">
      <c r="A12" s="77"/>
      <c r="B12" s="75" t="s">
        <v>789</v>
      </c>
      <c r="C12" s="17">
        <v>3005</v>
      </c>
      <c r="D12" s="25"/>
      <c r="E12" s="73"/>
    </row>
    <row r="13" spans="1:5" s="68" customFormat="1" ht="20.100000000000001" customHeight="1" x14ac:dyDescent="0.25">
      <c r="A13" s="77"/>
      <c r="B13" s="544" t="s">
        <v>674</v>
      </c>
      <c r="C13" s="548">
        <v>3006</v>
      </c>
      <c r="D13" s="560">
        <v>13550</v>
      </c>
      <c r="E13" s="561">
        <v>8249</v>
      </c>
    </row>
    <row r="14" spans="1:5" s="68" customFormat="1" ht="20.100000000000001" customHeight="1" x14ac:dyDescent="0.25">
      <c r="A14" s="77"/>
      <c r="B14" s="75" t="s">
        <v>675</v>
      </c>
      <c r="C14" s="17">
        <v>3007</v>
      </c>
      <c r="D14" s="25"/>
      <c r="E14" s="73"/>
    </row>
    <row r="15" spans="1:5" s="68" customFormat="1" ht="20.100000000000001" customHeight="1" x14ac:dyDescent="0.25">
      <c r="A15" s="77"/>
      <c r="B15" s="75" t="s">
        <v>676</v>
      </c>
      <c r="C15" s="17">
        <v>3008</v>
      </c>
      <c r="D15" s="25"/>
      <c r="E15" s="73"/>
    </row>
    <row r="16" spans="1:5" s="68" customFormat="1" ht="20.100000000000001" customHeight="1" x14ac:dyDescent="0.25">
      <c r="A16" s="77"/>
      <c r="B16" s="75" t="s">
        <v>677</v>
      </c>
      <c r="C16" s="17">
        <v>3009</v>
      </c>
      <c r="D16" s="25"/>
      <c r="E16" s="73"/>
    </row>
    <row r="17" spans="1:5" s="68" customFormat="1" ht="20.100000000000001" customHeight="1" x14ac:dyDescent="0.25">
      <c r="A17" s="77"/>
      <c r="B17" s="75" t="s">
        <v>678</v>
      </c>
      <c r="C17" s="17">
        <v>3010</v>
      </c>
      <c r="D17" s="25"/>
      <c r="E17" s="73"/>
    </row>
    <row r="18" spans="1:5" s="68" customFormat="1" ht="20.100000000000001" customHeight="1" x14ac:dyDescent="0.25">
      <c r="A18" s="77"/>
      <c r="B18" s="75" t="s">
        <v>679</v>
      </c>
      <c r="C18" s="17">
        <v>3011</v>
      </c>
      <c r="D18" s="25"/>
      <c r="E18" s="73"/>
    </row>
    <row r="19" spans="1:5" s="68" customFormat="1" ht="20.100000000000001" customHeight="1" x14ac:dyDescent="0.25">
      <c r="A19" s="77"/>
      <c r="B19" s="75" t="s">
        <v>680</v>
      </c>
      <c r="C19" s="17">
        <v>3012</v>
      </c>
      <c r="D19" s="25"/>
      <c r="E19" s="73"/>
    </row>
    <row r="20" spans="1:5" s="68" customFormat="1" ht="20.100000000000001" customHeight="1" x14ac:dyDescent="0.25">
      <c r="A20" s="77"/>
      <c r="B20" s="75" t="s">
        <v>681</v>
      </c>
      <c r="C20" s="17">
        <v>3013</v>
      </c>
      <c r="D20" s="25"/>
      <c r="E20" s="73"/>
    </row>
    <row r="21" spans="1:5" s="68" customFormat="1" ht="20.100000000000001" customHeight="1" x14ac:dyDescent="0.25">
      <c r="A21" s="77"/>
      <c r="B21" s="75" t="s">
        <v>787</v>
      </c>
      <c r="C21" s="17">
        <v>3014</v>
      </c>
      <c r="D21" s="25"/>
      <c r="E21" s="73"/>
    </row>
    <row r="22" spans="1:5" s="68" customFormat="1" ht="20.100000000000001" customHeight="1" x14ac:dyDescent="0.25">
      <c r="A22" s="77"/>
      <c r="B22" s="75" t="s">
        <v>682</v>
      </c>
      <c r="C22" s="17">
        <v>3015</v>
      </c>
      <c r="D22" s="25">
        <v>1137</v>
      </c>
      <c r="E22" s="73"/>
    </row>
    <row r="23" spans="1:5" s="68" customFormat="1" ht="20.100000000000001" customHeight="1" x14ac:dyDescent="0.25">
      <c r="A23" s="77"/>
      <c r="B23" s="75" t="s">
        <v>683</v>
      </c>
      <c r="C23" s="17">
        <v>3016</v>
      </c>
      <c r="D23" s="25"/>
      <c r="E23" s="73">
        <v>49</v>
      </c>
    </row>
    <row r="24" spans="1:5" s="68" customFormat="1" ht="20.100000000000001" customHeight="1" x14ac:dyDescent="0.25">
      <c r="A24" s="77"/>
      <c r="B24" s="76" t="s">
        <v>808</v>
      </c>
      <c r="C24" s="17"/>
      <c r="D24" s="25"/>
      <c r="E24" s="73"/>
    </row>
    <row r="25" spans="1:5" s="68" customFormat="1" ht="20.100000000000001" customHeight="1" x14ac:dyDescent="0.25">
      <c r="A25" s="77"/>
      <c r="B25" s="544" t="s">
        <v>131</v>
      </c>
      <c r="C25" s="548">
        <v>3017</v>
      </c>
      <c r="D25" s="560"/>
      <c r="E25" s="561"/>
    </row>
    <row r="26" spans="1:5" s="68" customFormat="1" ht="20.100000000000001" customHeight="1" x14ac:dyDescent="0.25">
      <c r="A26" s="77"/>
      <c r="B26" s="75" t="s">
        <v>685</v>
      </c>
      <c r="C26" s="17">
        <v>3018</v>
      </c>
      <c r="D26" s="25"/>
      <c r="E26" s="73"/>
    </row>
    <row r="27" spans="1:5" s="68" customFormat="1" ht="27.75" customHeight="1" x14ac:dyDescent="0.25">
      <c r="A27" s="77"/>
      <c r="B27" s="75" t="s">
        <v>686</v>
      </c>
      <c r="C27" s="17">
        <v>3019</v>
      </c>
      <c r="D27" s="25"/>
      <c r="E27" s="73"/>
    </row>
    <row r="28" spans="1:5" s="68" customFormat="1" ht="20.100000000000001" customHeight="1" x14ac:dyDescent="0.25">
      <c r="A28" s="77"/>
      <c r="B28" s="75" t="s">
        <v>687</v>
      </c>
      <c r="C28" s="17">
        <v>3020</v>
      </c>
      <c r="D28" s="25"/>
      <c r="E28" s="73"/>
    </row>
    <row r="29" spans="1:5" s="68" customFormat="1" ht="20.100000000000001" customHeight="1" x14ac:dyDescent="0.25">
      <c r="A29" s="77"/>
      <c r="B29" s="75" t="s">
        <v>688</v>
      </c>
      <c r="C29" s="17">
        <v>3021</v>
      </c>
      <c r="D29" s="25"/>
      <c r="E29" s="73"/>
    </row>
    <row r="30" spans="1:5" s="68" customFormat="1" ht="20.100000000000001" customHeight="1" x14ac:dyDescent="0.25">
      <c r="A30" s="77"/>
      <c r="B30" s="75" t="s">
        <v>32</v>
      </c>
      <c r="C30" s="17">
        <v>3022</v>
      </c>
      <c r="D30" s="25"/>
      <c r="E30" s="73"/>
    </row>
    <row r="31" spans="1:5" s="68" customFormat="1" ht="20.100000000000001" customHeight="1" x14ac:dyDescent="0.25">
      <c r="A31" s="77"/>
      <c r="B31" s="544" t="s">
        <v>132</v>
      </c>
      <c r="C31" s="548">
        <v>3023</v>
      </c>
      <c r="D31" s="560"/>
      <c r="E31" s="561"/>
    </row>
    <row r="32" spans="1:5" s="68" customFormat="1" ht="20.100000000000001" customHeight="1" x14ac:dyDescent="0.25">
      <c r="A32" s="77"/>
      <c r="B32" s="75" t="s">
        <v>689</v>
      </c>
      <c r="C32" s="17">
        <v>3024</v>
      </c>
      <c r="D32" s="25"/>
      <c r="E32" s="73"/>
    </row>
    <row r="33" spans="1:5" s="68" customFormat="1" ht="34.5" customHeight="1" x14ac:dyDescent="0.25">
      <c r="A33" s="77"/>
      <c r="B33" s="75" t="s">
        <v>690</v>
      </c>
      <c r="C33" s="17">
        <v>3025</v>
      </c>
      <c r="D33" s="25"/>
      <c r="E33" s="73"/>
    </row>
    <row r="34" spans="1:5" s="68" customFormat="1" ht="20.100000000000001" customHeight="1" x14ac:dyDescent="0.25">
      <c r="A34" s="77"/>
      <c r="B34" s="75" t="s">
        <v>691</v>
      </c>
      <c r="C34" s="17">
        <v>3026</v>
      </c>
      <c r="D34" s="25"/>
      <c r="E34" s="73"/>
    </row>
    <row r="35" spans="1:5" s="68" customFormat="1" ht="20.100000000000001" customHeight="1" x14ac:dyDescent="0.25">
      <c r="A35" s="77"/>
      <c r="B35" s="75" t="s">
        <v>692</v>
      </c>
      <c r="C35" s="17">
        <v>3027</v>
      </c>
      <c r="D35" s="25"/>
      <c r="E35" s="73"/>
    </row>
    <row r="36" spans="1:5" s="68" customFormat="1" ht="20.100000000000001" customHeight="1" x14ac:dyDescent="0.25">
      <c r="A36" s="77"/>
      <c r="B36" s="75" t="s">
        <v>693</v>
      </c>
      <c r="C36" s="17">
        <v>3028</v>
      </c>
      <c r="D36" s="25"/>
      <c r="E36" s="73"/>
    </row>
    <row r="37" spans="1:5" s="68" customFormat="1" ht="22.5" customHeight="1" x14ac:dyDescent="0.25">
      <c r="A37" s="77"/>
      <c r="B37" s="76" t="s">
        <v>694</v>
      </c>
      <c r="C37" s="17"/>
      <c r="D37" s="25"/>
      <c r="E37" s="73"/>
    </row>
    <row r="38" spans="1:5" s="68" customFormat="1" ht="20.100000000000001" customHeight="1" x14ac:dyDescent="0.25">
      <c r="A38" s="77"/>
      <c r="B38" s="544" t="s">
        <v>695</v>
      </c>
      <c r="C38" s="548">
        <v>3029</v>
      </c>
      <c r="D38" s="560"/>
      <c r="E38" s="561"/>
    </row>
    <row r="39" spans="1:5" s="68" customFormat="1" ht="20.100000000000001" customHeight="1" x14ac:dyDescent="0.25">
      <c r="A39" s="77"/>
      <c r="B39" s="75" t="s">
        <v>33</v>
      </c>
      <c r="C39" s="17">
        <v>3030</v>
      </c>
      <c r="D39" s="25"/>
      <c r="E39" s="73"/>
    </row>
    <row r="40" spans="1:5" s="68" customFormat="1" ht="20.100000000000001" customHeight="1" x14ac:dyDescent="0.25">
      <c r="A40" s="77"/>
      <c r="B40" s="75" t="s">
        <v>696</v>
      </c>
      <c r="C40" s="17">
        <v>3031</v>
      </c>
      <c r="D40" s="25"/>
      <c r="E40" s="73"/>
    </row>
    <row r="41" spans="1:5" s="68" customFormat="1" ht="20.100000000000001" customHeight="1" x14ac:dyDescent="0.25">
      <c r="A41" s="77"/>
      <c r="B41" s="75" t="s">
        <v>697</v>
      </c>
      <c r="C41" s="17">
        <v>3032</v>
      </c>
      <c r="D41" s="25"/>
      <c r="E41" s="73"/>
    </row>
    <row r="42" spans="1:5" s="68" customFormat="1" ht="20.100000000000001" customHeight="1" x14ac:dyDescent="0.25">
      <c r="A42" s="77"/>
      <c r="B42" s="75" t="s">
        <v>698</v>
      </c>
      <c r="C42" s="17">
        <v>3033</v>
      </c>
      <c r="D42" s="25"/>
      <c r="E42" s="73"/>
    </row>
    <row r="43" spans="1:5" s="68" customFormat="1" ht="20.100000000000001" customHeight="1" x14ac:dyDescent="0.25">
      <c r="A43" s="77"/>
      <c r="B43" s="75" t="s">
        <v>699</v>
      </c>
      <c r="C43" s="17">
        <v>3034</v>
      </c>
      <c r="D43" s="25"/>
      <c r="E43" s="73"/>
    </row>
    <row r="44" spans="1:5" s="68" customFormat="1" ht="20.100000000000001" customHeight="1" x14ac:dyDescent="0.25">
      <c r="A44" s="77"/>
      <c r="B44" s="75" t="s">
        <v>700</v>
      </c>
      <c r="C44" s="17">
        <v>3035</v>
      </c>
      <c r="D44" s="25"/>
      <c r="E44" s="73"/>
    </row>
    <row r="45" spans="1:5" s="68" customFormat="1" ht="20.100000000000001" customHeight="1" x14ac:dyDescent="0.25">
      <c r="A45" s="77"/>
      <c r="B45" s="75" t="s">
        <v>788</v>
      </c>
      <c r="C45" s="17">
        <v>3036</v>
      </c>
      <c r="D45" s="25"/>
      <c r="E45" s="73"/>
    </row>
    <row r="46" spans="1:5" s="68" customFormat="1" ht="20.100000000000001" customHeight="1" x14ac:dyDescent="0.25">
      <c r="A46" s="77"/>
      <c r="B46" s="544" t="s">
        <v>701</v>
      </c>
      <c r="C46" s="548">
        <v>3037</v>
      </c>
      <c r="D46" s="560"/>
      <c r="E46" s="561"/>
    </row>
    <row r="47" spans="1:5" s="68" customFormat="1" ht="20.100000000000001" customHeight="1" x14ac:dyDescent="0.25">
      <c r="A47" s="77"/>
      <c r="B47" s="75" t="s">
        <v>702</v>
      </c>
      <c r="C47" s="17">
        <v>3038</v>
      </c>
      <c r="D47" s="25"/>
      <c r="E47" s="73"/>
    </row>
    <row r="48" spans="1:5" s="68" customFormat="1" ht="20.100000000000001" customHeight="1" x14ac:dyDescent="0.25">
      <c r="A48" s="77"/>
      <c r="B48" s="75" t="s">
        <v>696</v>
      </c>
      <c r="C48" s="17">
        <v>3039</v>
      </c>
      <c r="D48" s="25"/>
      <c r="E48" s="73"/>
    </row>
    <row r="49" spans="1:6" s="68" customFormat="1" ht="20.100000000000001" customHeight="1" x14ac:dyDescent="0.25">
      <c r="A49" s="77"/>
      <c r="B49" s="75" t="s">
        <v>697</v>
      </c>
      <c r="C49" s="17">
        <v>3040</v>
      </c>
      <c r="D49" s="25"/>
      <c r="E49" s="73"/>
    </row>
    <row r="50" spans="1:6" s="68" customFormat="1" ht="20.100000000000001" customHeight="1" x14ac:dyDescent="0.25">
      <c r="A50" s="77"/>
      <c r="B50" s="75" t="s">
        <v>698</v>
      </c>
      <c r="C50" s="17">
        <v>3041</v>
      </c>
      <c r="D50" s="25"/>
      <c r="E50" s="73"/>
    </row>
    <row r="51" spans="1:6" s="68" customFormat="1" ht="20.100000000000001" customHeight="1" x14ac:dyDescent="0.25">
      <c r="A51" s="77"/>
      <c r="B51" s="75" t="s">
        <v>699</v>
      </c>
      <c r="C51" s="17">
        <v>3042</v>
      </c>
      <c r="D51" s="25"/>
      <c r="E51" s="73"/>
    </row>
    <row r="52" spans="1:6" s="68" customFormat="1" ht="20.100000000000001" customHeight="1" x14ac:dyDescent="0.25">
      <c r="A52" s="77"/>
      <c r="B52" s="75" t="s">
        <v>703</v>
      </c>
      <c r="C52" s="17">
        <v>3043</v>
      </c>
      <c r="D52" s="25"/>
      <c r="E52" s="73"/>
    </row>
    <row r="53" spans="1:6" s="68" customFormat="1" ht="20.100000000000001" customHeight="1" x14ac:dyDescent="0.25">
      <c r="A53" s="77"/>
      <c r="B53" s="75" t="s">
        <v>704</v>
      </c>
      <c r="C53" s="17">
        <v>3044</v>
      </c>
      <c r="D53" s="25"/>
      <c r="E53" s="73"/>
    </row>
    <row r="54" spans="1:6" s="68" customFormat="1" ht="20.100000000000001" customHeight="1" x14ac:dyDescent="0.25">
      <c r="A54" s="77"/>
      <c r="B54" s="75" t="s">
        <v>705</v>
      </c>
      <c r="C54" s="17">
        <v>3045</v>
      </c>
      <c r="D54" s="25"/>
      <c r="E54" s="73"/>
    </row>
    <row r="55" spans="1:6" s="68" customFormat="1" ht="20.100000000000001" customHeight="1" x14ac:dyDescent="0.25">
      <c r="A55" s="77"/>
      <c r="B55" s="75" t="s">
        <v>706</v>
      </c>
      <c r="C55" s="17">
        <v>3046</v>
      </c>
      <c r="D55" s="25"/>
      <c r="E55" s="73"/>
    </row>
    <row r="56" spans="1:6" s="68" customFormat="1" ht="20.100000000000001" customHeight="1" x14ac:dyDescent="0.25">
      <c r="A56" s="77"/>
      <c r="B56" s="75" t="s">
        <v>707</v>
      </c>
      <c r="C56" s="17">
        <v>3047</v>
      </c>
      <c r="D56" s="25"/>
      <c r="E56" s="73"/>
    </row>
    <row r="57" spans="1:6" s="68" customFormat="1" ht="20.100000000000001" customHeight="1" x14ac:dyDescent="0.25">
      <c r="A57" s="77"/>
      <c r="B57" s="76" t="s">
        <v>708</v>
      </c>
      <c r="C57" s="17">
        <v>3048</v>
      </c>
      <c r="D57" s="25">
        <v>14687</v>
      </c>
      <c r="E57" s="73">
        <v>8200</v>
      </c>
    </row>
    <row r="58" spans="1:6" s="68" customFormat="1" ht="20.100000000000001" customHeight="1" x14ac:dyDescent="0.25">
      <c r="A58" s="77"/>
      <c r="B58" s="76" t="s">
        <v>709</v>
      </c>
      <c r="C58" s="17">
        <v>3049</v>
      </c>
      <c r="D58" s="25">
        <v>13550</v>
      </c>
      <c r="E58" s="73">
        <v>8249</v>
      </c>
    </row>
    <row r="59" spans="1:6" s="68" customFormat="1" ht="20.100000000000001" customHeight="1" x14ac:dyDescent="0.25">
      <c r="A59" s="77"/>
      <c r="B59" s="544" t="s">
        <v>710</v>
      </c>
      <c r="C59" s="548">
        <v>3050</v>
      </c>
      <c r="D59" s="560">
        <v>1137</v>
      </c>
      <c r="E59" s="561"/>
      <c r="F59" s="745"/>
    </row>
    <row r="60" spans="1:6" s="68" customFormat="1" ht="20.100000000000001" customHeight="1" x14ac:dyDescent="0.25">
      <c r="A60" s="77"/>
      <c r="B60" s="544" t="s">
        <v>711</v>
      </c>
      <c r="C60" s="548">
        <v>3051</v>
      </c>
      <c r="D60" s="560"/>
      <c r="E60" s="561">
        <v>49</v>
      </c>
    </row>
    <row r="61" spans="1:6" s="68" customFormat="1" ht="20.100000000000001" customHeight="1" x14ac:dyDescent="0.25">
      <c r="A61" s="77"/>
      <c r="B61" s="544" t="s">
        <v>712</v>
      </c>
      <c r="C61" s="548">
        <v>3052</v>
      </c>
      <c r="D61" s="560">
        <v>48</v>
      </c>
      <c r="E61" s="561">
        <v>383</v>
      </c>
    </row>
    <row r="62" spans="1:6" s="68" customFormat="1" ht="24" customHeight="1" x14ac:dyDescent="0.25">
      <c r="A62" s="77"/>
      <c r="B62" s="76" t="s">
        <v>713</v>
      </c>
      <c r="C62" s="17">
        <v>3053</v>
      </c>
      <c r="D62" s="25"/>
      <c r="E62" s="73"/>
    </row>
    <row r="63" spans="1:6" s="68" customFormat="1" ht="24" customHeight="1" x14ac:dyDescent="0.25">
      <c r="A63" s="77"/>
      <c r="B63" s="76" t="s">
        <v>813</v>
      </c>
      <c r="C63" s="17">
        <v>3054</v>
      </c>
      <c r="D63" s="25"/>
      <c r="E63" s="73"/>
    </row>
    <row r="64" spans="1:6" s="68" customFormat="1" ht="20.100000000000001" customHeight="1" x14ac:dyDescent="0.25">
      <c r="B64" s="554" t="s">
        <v>714</v>
      </c>
      <c r="C64" s="812">
        <v>3055</v>
      </c>
      <c r="D64" s="814">
        <f>SUM(D59-D60+D61+D62-D63)</f>
        <v>1185</v>
      </c>
      <c r="E64" s="814">
        <f>SUM(E59-E60+E61+E62-E63)</f>
        <v>334</v>
      </c>
    </row>
    <row r="65" spans="2:5" s="68" customFormat="1" ht="13.5" customHeight="1" thickBot="1" x14ac:dyDescent="0.3">
      <c r="B65" s="555" t="s">
        <v>715</v>
      </c>
      <c r="C65" s="813"/>
      <c r="D65" s="815"/>
      <c r="E65" s="815"/>
    </row>
    <row r="66" spans="2:5" x14ac:dyDescent="0.25">
      <c r="B66" s="53"/>
    </row>
    <row r="67" spans="2:5" x14ac:dyDescent="0.25">
      <c r="B67" s="53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79998168889431442"/>
  </sheetPr>
  <dimension ref="A1:J23"/>
  <sheetViews>
    <sheetView showGridLines="0" topLeftCell="A4" workbookViewId="0">
      <selection activeCell="B4" sqref="B4"/>
    </sheetView>
  </sheetViews>
  <sheetFormatPr defaultRowHeight="15.75" x14ac:dyDescent="0.25"/>
  <cols>
    <col min="1" max="1" width="0.7109375" style="81" customWidth="1"/>
    <col min="2" max="2" width="24" style="81" customWidth="1"/>
    <col min="3" max="3" width="23" style="81" customWidth="1"/>
    <col min="4" max="4" width="10.7109375" style="81" customWidth="1"/>
    <col min="5" max="8" width="17.7109375" style="81" customWidth="1"/>
    <col min="9" max="9" width="34" style="81" customWidth="1"/>
    <col min="10" max="10" width="45.140625" style="81" customWidth="1"/>
    <col min="11" max="11" width="59.85546875" style="81" customWidth="1"/>
    <col min="12" max="16384" width="9.140625" style="81"/>
  </cols>
  <sheetData>
    <row r="1" spans="1:10" x14ac:dyDescent="0.25">
      <c r="J1" s="113" t="s">
        <v>665</v>
      </c>
    </row>
    <row r="3" spans="1:10" ht="20.25" customHeight="1" x14ac:dyDescent="0.25">
      <c r="B3" s="816" t="s">
        <v>721</v>
      </c>
      <c r="C3" s="816"/>
      <c r="D3" s="816"/>
      <c r="E3" s="816"/>
      <c r="F3" s="816"/>
      <c r="G3" s="816"/>
      <c r="H3" s="816"/>
      <c r="I3" s="816"/>
      <c r="J3" s="816"/>
    </row>
    <row r="4" spans="1:10" ht="16.5" thickBot="1" x14ac:dyDescent="0.3">
      <c r="B4" s="782"/>
    </row>
    <row r="5" spans="1:10" ht="21.75" customHeight="1" thickBot="1" x14ac:dyDescent="0.3">
      <c r="B5" s="817" t="s">
        <v>722</v>
      </c>
      <c r="C5" s="819" t="s">
        <v>723</v>
      </c>
      <c r="D5" s="821" t="s">
        <v>724</v>
      </c>
      <c r="E5" s="823" t="s">
        <v>725</v>
      </c>
      <c r="F5" s="824"/>
      <c r="G5" s="824"/>
      <c r="H5" s="825"/>
      <c r="I5" s="817" t="s">
        <v>726</v>
      </c>
      <c r="J5" s="819" t="s">
        <v>727</v>
      </c>
    </row>
    <row r="6" spans="1:10" ht="30.75" customHeight="1" thickBot="1" x14ac:dyDescent="0.3">
      <c r="B6" s="818"/>
      <c r="C6" s="820"/>
      <c r="D6" s="822"/>
      <c r="E6" s="84" t="s">
        <v>724</v>
      </c>
      <c r="F6" s="85" t="s">
        <v>756</v>
      </c>
      <c r="G6" s="85" t="s">
        <v>779</v>
      </c>
      <c r="H6" s="86" t="s">
        <v>819</v>
      </c>
      <c r="I6" s="818"/>
      <c r="J6" s="820"/>
    </row>
    <row r="7" spans="1:10" ht="85.5" x14ac:dyDescent="0.25">
      <c r="A7" s="82"/>
      <c r="B7" s="99" t="s">
        <v>916</v>
      </c>
      <c r="C7" s="781" t="s">
        <v>917</v>
      </c>
      <c r="D7" s="87">
        <v>2022</v>
      </c>
      <c r="E7" s="777">
        <v>4156000</v>
      </c>
      <c r="F7" s="778">
        <v>5000000</v>
      </c>
      <c r="G7" s="779">
        <v>5402800</v>
      </c>
      <c r="H7" s="780">
        <v>6500000</v>
      </c>
      <c r="I7" s="102" t="s">
        <v>918</v>
      </c>
      <c r="J7" s="134" t="s">
        <v>919</v>
      </c>
    </row>
    <row r="8" spans="1:10" ht="20.100000000000001" customHeight="1" x14ac:dyDescent="0.25">
      <c r="A8" s="82"/>
      <c r="B8" s="100"/>
      <c r="C8" s="90"/>
      <c r="D8" s="91"/>
      <c r="E8" s="92"/>
      <c r="F8" s="93"/>
      <c r="G8" s="94"/>
      <c r="H8" s="95"/>
      <c r="I8" s="103"/>
      <c r="J8" s="135"/>
    </row>
    <row r="9" spans="1:10" ht="20.100000000000001" customHeight="1" x14ac:dyDescent="0.25">
      <c r="A9" s="82"/>
      <c r="B9" s="100"/>
      <c r="C9" s="90"/>
      <c r="D9" s="91"/>
      <c r="E9" s="92"/>
      <c r="F9" s="93"/>
      <c r="G9" s="94"/>
      <c r="H9" s="95"/>
      <c r="I9" s="103"/>
      <c r="J9" s="135"/>
    </row>
    <row r="10" spans="1:10" ht="20.100000000000001" customHeight="1" x14ac:dyDescent="0.25">
      <c r="A10" s="82"/>
      <c r="B10" s="100"/>
      <c r="C10" s="90"/>
      <c r="D10" s="91"/>
      <c r="E10" s="92"/>
      <c r="F10" s="93"/>
      <c r="G10" s="94"/>
      <c r="H10" s="95"/>
      <c r="I10" s="103"/>
      <c r="J10" s="135"/>
    </row>
    <row r="11" spans="1:10" ht="20.100000000000001" customHeight="1" x14ac:dyDescent="0.25">
      <c r="A11" s="82"/>
      <c r="B11" s="100"/>
      <c r="C11" s="90"/>
      <c r="D11" s="91"/>
      <c r="E11" s="92"/>
      <c r="F11" s="93"/>
      <c r="G11" s="94"/>
      <c r="H11" s="95"/>
      <c r="I11" s="103"/>
      <c r="J11" s="135"/>
    </row>
    <row r="12" spans="1:10" ht="20.100000000000001" customHeight="1" x14ac:dyDescent="0.25">
      <c r="A12" s="82"/>
      <c r="B12" s="100"/>
      <c r="C12" s="90"/>
      <c r="D12" s="91"/>
      <c r="E12" s="92"/>
      <c r="F12" s="93"/>
      <c r="G12" s="94"/>
      <c r="H12" s="95"/>
      <c r="I12" s="103"/>
      <c r="J12" s="135"/>
    </row>
    <row r="13" spans="1:10" ht="20.100000000000001" customHeight="1" x14ac:dyDescent="0.25">
      <c r="A13" s="82"/>
      <c r="B13" s="100"/>
      <c r="C13" s="90"/>
      <c r="D13" s="91"/>
      <c r="E13" s="92"/>
      <c r="F13" s="93"/>
      <c r="G13" s="94"/>
      <c r="H13" s="95"/>
      <c r="I13" s="103"/>
      <c r="J13" s="135"/>
    </row>
    <row r="14" spans="1:10" ht="20.100000000000001" customHeight="1" x14ac:dyDescent="0.25">
      <c r="A14" s="82"/>
      <c r="B14" s="101"/>
      <c r="C14" s="96"/>
      <c r="D14" s="87"/>
      <c r="E14" s="97"/>
      <c r="F14" s="88"/>
      <c r="G14" s="89"/>
      <c r="H14" s="98"/>
      <c r="I14" s="104"/>
      <c r="J14" s="135"/>
    </row>
    <row r="15" spans="1:10" ht="20.100000000000001" customHeight="1" x14ac:dyDescent="0.25">
      <c r="A15" s="82"/>
      <c r="B15" s="100"/>
      <c r="C15" s="90"/>
      <c r="D15" s="91"/>
      <c r="E15" s="92"/>
      <c r="F15" s="93"/>
      <c r="G15" s="94"/>
      <c r="H15" s="95"/>
      <c r="I15" s="103"/>
      <c r="J15" s="135"/>
    </row>
    <row r="16" spans="1:10" ht="20.100000000000001" customHeight="1" x14ac:dyDescent="0.25">
      <c r="A16" s="82"/>
      <c r="B16" s="100"/>
      <c r="C16" s="90"/>
      <c r="D16" s="91"/>
      <c r="E16" s="92"/>
      <c r="F16" s="93"/>
      <c r="G16" s="94"/>
      <c r="H16" s="95"/>
      <c r="I16" s="103"/>
      <c r="J16" s="135"/>
    </row>
    <row r="17" spans="1:10" ht="20.100000000000001" customHeight="1" x14ac:dyDescent="0.25">
      <c r="A17" s="82"/>
      <c r="B17" s="100"/>
      <c r="C17" s="90"/>
      <c r="D17" s="91"/>
      <c r="E17" s="92"/>
      <c r="F17" s="93"/>
      <c r="G17" s="94"/>
      <c r="H17" s="95"/>
      <c r="I17" s="103"/>
      <c r="J17" s="135"/>
    </row>
    <row r="18" spans="1:10" ht="20.100000000000001" customHeight="1" x14ac:dyDescent="0.25">
      <c r="A18" s="82"/>
      <c r="B18" s="100"/>
      <c r="C18" s="90"/>
      <c r="D18" s="91"/>
      <c r="E18" s="92"/>
      <c r="F18" s="93"/>
      <c r="G18" s="94"/>
      <c r="H18" s="95"/>
      <c r="I18" s="103"/>
      <c r="J18" s="135"/>
    </row>
    <row r="19" spans="1:10" ht="20.100000000000001" customHeight="1" x14ac:dyDescent="0.25">
      <c r="A19" s="82"/>
      <c r="B19" s="100"/>
      <c r="C19" s="90"/>
      <c r="D19" s="91"/>
      <c r="E19" s="92"/>
      <c r="F19" s="93"/>
      <c r="G19" s="94"/>
      <c r="H19" s="95"/>
      <c r="I19" s="103"/>
      <c r="J19" s="135"/>
    </row>
    <row r="20" spans="1:10" ht="20.100000000000001" customHeight="1" x14ac:dyDescent="0.25">
      <c r="A20" s="82"/>
      <c r="B20" s="100"/>
      <c r="C20" s="90"/>
      <c r="D20" s="91"/>
      <c r="E20" s="92"/>
      <c r="F20" s="93"/>
      <c r="G20" s="94"/>
      <c r="H20" s="95"/>
      <c r="I20" s="103"/>
      <c r="J20" s="135"/>
    </row>
    <row r="21" spans="1:10" ht="20.100000000000001" customHeight="1" thickBot="1" x14ac:dyDescent="0.3">
      <c r="A21" s="82"/>
      <c r="B21" s="105"/>
      <c r="C21" s="106"/>
      <c r="D21" s="107"/>
      <c r="E21" s="108"/>
      <c r="F21" s="109"/>
      <c r="G21" s="110"/>
      <c r="H21" s="111"/>
      <c r="I21" s="112"/>
      <c r="J21" s="591"/>
    </row>
    <row r="22" spans="1:10" x14ac:dyDescent="0.25">
      <c r="J22" s="592"/>
    </row>
    <row r="23" spans="1:10" x14ac:dyDescent="0.25">
      <c r="B23" s="83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79998168889431442"/>
  </sheetPr>
  <dimension ref="A1:M42"/>
  <sheetViews>
    <sheetView showGridLines="0" topLeftCell="B1" workbookViewId="0">
      <selection activeCell="B6" sqref="B6"/>
    </sheetView>
  </sheetViews>
  <sheetFormatPr defaultRowHeight="15.75" x14ac:dyDescent="0.25"/>
  <cols>
    <col min="1" max="1" width="1.28515625" style="116" customWidth="1"/>
    <col min="2" max="2" width="33.7109375" style="116" customWidth="1"/>
    <col min="3" max="3" width="6.42578125" style="116" customWidth="1"/>
    <col min="4" max="4" width="22.42578125" style="116" customWidth="1"/>
    <col min="5" max="5" width="6.42578125" style="116" customWidth="1"/>
    <col min="6" max="6" width="22.42578125" style="116" customWidth="1"/>
    <col min="7" max="7" width="6.42578125" style="116" customWidth="1"/>
    <col min="8" max="8" width="18.42578125" style="116" customWidth="1"/>
    <col min="9" max="9" width="21" style="116" customWidth="1"/>
    <col min="10" max="10" width="50.28515625" style="116" customWidth="1"/>
    <col min="11" max="11" width="9.140625" style="116" customWidth="1"/>
    <col min="12" max="16384" width="9.140625" style="116"/>
  </cols>
  <sheetData>
    <row r="1" spans="1:13" s="115" customFormat="1" ht="5.0999999999999996" customHeight="1" x14ac:dyDescent="0.25">
      <c r="A1" s="114"/>
      <c r="B1" s="120"/>
      <c r="C1" s="120"/>
      <c r="D1" s="120"/>
      <c r="E1" s="121"/>
      <c r="F1" s="121"/>
      <c r="G1" s="121"/>
      <c r="H1" s="121"/>
      <c r="I1" s="121"/>
      <c r="J1" s="826" t="s">
        <v>753</v>
      </c>
    </row>
    <row r="2" spans="1:13" s="115" customFormat="1" ht="5.0999999999999996" customHeight="1" x14ac:dyDescent="0.25">
      <c r="A2" s="114">
        <v>1</v>
      </c>
      <c r="B2" s="120" t="s">
        <v>728</v>
      </c>
      <c r="C2" s="120">
        <v>1</v>
      </c>
      <c r="D2" s="120" t="s">
        <v>729</v>
      </c>
      <c r="E2" s="121"/>
      <c r="F2" s="121"/>
      <c r="G2" s="121"/>
      <c r="H2" s="121"/>
      <c r="I2" s="121"/>
      <c r="J2" s="826"/>
    </row>
    <row r="3" spans="1:13" s="115" customFormat="1" ht="5.25" customHeight="1" x14ac:dyDescent="0.25">
      <c r="A3" s="114">
        <v>2</v>
      </c>
      <c r="B3" s="120" t="s">
        <v>730</v>
      </c>
      <c r="C3" s="120">
        <v>2</v>
      </c>
      <c r="D3" s="120" t="s">
        <v>731</v>
      </c>
      <c r="E3" s="121"/>
      <c r="F3" s="121"/>
      <c r="G3" s="121"/>
      <c r="H3" s="121"/>
      <c r="I3" s="121"/>
      <c r="J3" s="826"/>
    </row>
    <row r="4" spans="1:13" s="115" customFormat="1" ht="1.5" customHeight="1" x14ac:dyDescent="0.25">
      <c r="A4" s="114">
        <v>3</v>
      </c>
      <c r="B4" s="136" t="s">
        <v>732</v>
      </c>
      <c r="C4" s="120">
        <v>3</v>
      </c>
      <c r="D4" s="120" t="s">
        <v>733</v>
      </c>
      <c r="E4" s="121"/>
      <c r="F4" s="121"/>
      <c r="G4" s="121"/>
      <c r="H4" s="137"/>
      <c r="I4" s="137"/>
      <c r="J4" s="137"/>
      <c r="K4" s="138"/>
      <c r="L4" s="138"/>
    </row>
    <row r="5" spans="1:13" ht="18" x14ac:dyDescent="0.25">
      <c r="B5" s="827" t="s">
        <v>752</v>
      </c>
      <c r="C5" s="827"/>
      <c r="D5" s="827"/>
      <c r="E5" s="827"/>
      <c r="F5" s="827"/>
      <c r="G5" s="827"/>
      <c r="H5" s="827"/>
      <c r="I5" s="827"/>
      <c r="J5" s="827"/>
    </row>
    <row r="6" spans="1:13" ht="9" customHeight="1" thickBot="1" x14ac:dyDescent="0.3">
      <c r="B6" s="776"/>
      <c r="C6" s="123"/>
      <c r="D6" s="123"/>
      <c r="E6" s="123"/>
      <c r="F6" s="123"/>
      <c r="G6" s="123"/>
      <c r="H6" s="123"/>
      <c r="I6" s="123"/>
      <c r="J6" s="123"/>
    </row>
    <row r="7" spans="1:13" ht="39.75" customHeight="1" thickBot="1" x14ac:dyDescent="0.3">
      <c r="A7" s="118"/>
      <c r="B7" s="828" t="s">
        <v>734</v>
      </c>
      <c r="C7" s="830" t="s">
        <v>735</v>
      </c>
      <c r="D7" s="828"/>
      <c r="E7" s="831" t="s">
        <v>736</v>
      </c>
      <c r="F7" s="832"/>
      <c r="G7" s="833" t="s">
        <v>737</v>
      </c>
      <c r="H7" s="834"/>
      <c r="I7" s="835" t="s">
        <v>754</v>
      </c>
      <c r="J7" s="837" t="s">
        <v>755</v>
      </c>
    </row>
    <row r="8" spans="1:13" ht="27.75" customHeight="1" thickBot="1" x14ac:dyDescent="0.3">
      <c r="A8" s="118"/>
      <c r="B8" s="829"/>
      <c r="C8" s="124" t="s">
        <v>738</v>
      </c>
      <c r="D8" s="126" t="s">
        <v>739</v>
      </c>
      <c r="E8" s="124" t="s">
        <v>738</v>
      </c>
      <c r="F8" s="127" t="s">
        <v>740</v>
      </c>
      <c r="G8" s="125" t="s">
        <v>741</v>
      </c>
      <c r="H8" s="128" t="s">
        <v>742</v>
      </c>
      <c r="I8" s="836"/>
      <c r="J8" s="838"/>
    </row>
    <row r="9" spans="1:13" ht="28.5" x14ac:dyDescent="0.25">
      <c r="A9" s="118"/>
      <c r="B9" s="139" t="s">
        <v>914</v>
      </c>
      <c r="C9" s="129">
        <v>2</v>
      </c>
      <c r="D9" s="130" t="str">
        <f>IF(C9=1,$B$2,IF(C9=2,$B$3,IF(C9=3,$B$4," ")))</f>
        <v>Умерена вероватноћа</v>
      </c>
      <c r="E9" s="131">
        <v>2</v>
      </c>
      <c r="F9" s="132" t="str">
        <f>IF(E9=1,$D$2,IF(E9=2,$D$3,IF(E9=3,$D$4," ")))</f>
        <v>Умерен утицај</v>
      </c>
      <c r="G9" s="133">
        <f>IF(C9*E9=0," ",C9*E9)</f>
        <v>4</v>
      </c>
      <c r="H9" s="130" t="str">
        <f>IF(G9=1,"Низак ризик",IF(G9=2,"Умерен ризик",IF(G9=3,"Умерен ризик",IF(G9=4,"Умерен ризик",IF(G9=6,"Висок ризик",IF(G9=9,"Критичан ризик"," "))))))</f>
        <v>Умерен ризик</v>
      </c>
      <c r="I9" s="143">
        <v>3000</v>
      </c>
      <c r="J9" s="134" t="s">
        <v>915</v>
      </c>
      <c r="M9" s="117"/>
    </row>
    <row r="10" spans="1:13" x14ac:dyDescent="0.25">
      <c r="A10" s="118"/>
      <c r="B10" s="140"/>
      <c r="C10" s="129"/>
      <c r="D10" s="132" t="str">
        <f>IF(C10=1,$B$2,IF(C10=2,$B$3,IF(C10=3,$B$4," ")))</f>
        <v xml:space="preserve"> </v>
      </c>
      <c r="E10" s="131"/>
      <c r="F10" s="132" t="str">
        <f>IF(E10=1,$D$2,IF(E10=2,$D$3,IF(E10=3,$D$4," ")))</f>
        <v xml:space="preserve"> </v>
      </c>
      <c r="G10" s="133" t="str">
        <f t="shared" ref="G10:G27" si="0">IF(C10*E10=0," ",C10*E10)</f>
        <v xml:space="preserve"> </v>
      </c>
      <c r="H10" s="132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 xml:space="preserve"> </v>
      </c>
      <c r="I10" s="144"/>
      <c r="J10" s="135"/>
      <c r="L10" s="119"/>
      <c r="M10" s="119"/>
    </row>
    <row r="11" spans="1:13" x14ac:dyDescent="0.25">
      <c r="A11" s="118"/>
      <c r="B11" s="140"/>
      <c r="C11" s="129"/>
      <c r="D11" s="132" t="str">
        <f t="shared" ref="D11:D27" si="2">IF(C11=1,$B$2,IF(C11=2,$B$3,IF(C11=3,$B$4," ")))</f>
        <v xml:space="preserve"> </v>
      </c>
      <c r="E11" s="131"/>
      <c r="F11" s="132" t="str">
        <f t="shared" ref="F11:F27" si="3">IF(E11=1,$D$2,IF(E11=2,$D$3,IF(E11=3,$D$4," ")))</f>
        <v xml:space="preserve"> </v>
      </c>
      <c r="G11" s="133" t="str">
        <f t="shared" si="0"/>
        <v xml:space="preserve"> </v>
      </c>
      <c r="H11" s="132" t="str">
        <f t="shared" si="1"/>
        <v xml:space="preserve"> </v>
      </c>
      <c r="I11" s="144"/>
      <c r="J11" s="135"/>
      <c r="L11" s="119"/>
      <c r="M11" s="119"/>
    </row>
    <row r="12" spans="1:13" x14ac:dyDescent="0.25">
      <c r="A12" s="118"/>
      <c r="B12" s="140"/>
      <c r="C12" s="129"/>
      <c r="D12" s="132" t="str">
        <f t="shared" si="2"/>
        <v xml:space="preserve"> </v>
      </c>
      <c r="E12" s="131"/>
      <c r="F12" s="132" t="str">
        <f t="shared" si="3"/>
        <v xml:space="preserve"> </v>
      </c>
      <c r="G12" s="133" t="str">
        <f t="shared" si="0"/>
        <v xml:space="preserve"> </v>
      </c>
      <c r="H12" s="132" t="str">
        <f t="shared" si="1"/>
        <v xml:space="preserve"> </v>
      </c>
      <c r="I12" s="144"/>
      <c r="J12" s="135"/>
      <c r="L12" s="119"/>
      <c r="M12" s="119"/>
    </row>
    <row r="13" spans="1:13" x14ac:dyDescent="0.25">
      <c r="A13" s="118"/>
      <c r="B13" s="140"/>
      <c r="C13" s="129"/>
      <c r="D13" s="132" t="str">
        <f t="shared" si="2"/>
        <v xml:space="preserve"> </v>
      </c>
      <c r="E13" s="131"/>
      <c r="F13" s="132" t="str">
        <f t="shared" si="3"/>
        <v xml:space="preserve"> </v>
      </c>
      <c r="G13" s="133" t="str">
        <f t="shared" si="0"/>
        <v xml:space="preserve"> </v>
      </c>
      <c r="H13" s="132" t="str">
        <f t="shared" si="1"/>
        <v xml:space="preserve"> </v>
      </c>
      <c r="I13" s="144"/>
      <c r="J13" s="135"/>
      <c r="L13" s="119"/>
      <c r="M13" s="119"/>
    </row>
    <row r="14" spans="1:13" x14ac:dyDescent="0.25">
      <c r="A14" s="118"/>
      <c r="B14" s="140"/>
      <c r="C14" s="129"/>
      <c r="D14" s="132" t="str">
        <f t="shared" si="2"/>
        <v xml:space="preserve"> </v>
      </c>
      <c r="E14" s="131"/>
      <c r="F14" s="132" t="str">
        <f t="shared" si="3"/>
        <v xml:space="preserve"> </v>
      </c>
      <c r="G14" s="133" t="str">
        <f t="shared" si="0"/>
        <v xml:space="preserve"> </v>
      </c>
      <c r="H14" s="132" t="str">
        <f t="shared" si="1"/>
        <v xml:space="preserve"> </v>
      </c>
      <c r="I14" s="144"/>
      <c r="J14" s="135"/>
    </row>
    <row r="15" spans="1:13" x14ac:dyDescent="0.25">
      <c r="A15" s="118"/>
      <c r="B15" s="140"/>
      <c r="C15" s="129"/>
      <c r="D15" s="132" t="str">
        <f t="shared" si="2"/>
        <v xml:space="preserve"> </v>
      </c>
      <c r="E15" s="131"/>
      <c r="F15" s="132" t="str">
        <f t="shared" si="3"/>
        <v xml:space="preserve"> </v>
      </c>
      <c r="G15" s="133" t="str">
        <f t="shared" si="0"/>
        <v xml:space="preserve"> </v>
      </c>
      <c r="H15" s="132" t="str">
        <f t="shared" si="1"/>
        <v xml:space="preserve"> </v>
      </c>
      <c r="I15" s="144"/>
      <c r="J15" s="135"/>
    </row>
    <row r="16" spans="1:13" x14ac:dyDescent="0.25">
      <c r="A16" s="118"/>
      <c r="B16" s="140"/>
      <c r="C16" s="129"/>
      <c r="D16" s="132" t="str">
        <f t="shared" si="2"/>
        <v xml:space="preserve"> </v>
      </c>
      <c r="E16" s="131"/>
      <c r="F16" s="132" t="str">
        <f t="shared" si="3"/>
        <v xml:space="preserve"> </v>
      </c>
      <c r="G16" s="133" t="str">
        <f t="shared" si="0"/>
        <v xml:space="preserve"> </v>
      </c>
      <c r="H16" s="132" t="str">
        <f t="shared" si="1"/>
        <v xml:space="preserve"> </v>
      </c>
      <c r="I16" s="144"/>
      <c r="J16" s="135"/>
    </row>
    <row r="17" spans="1:10" x14ac:dyDescent="0.25">
      <c r="A17" s="118"/>
      <c r="B17" s="140"/>
      <c r="C17" s="129"/>
      <c r="D17" s="132" t="str">
        <f t="shared" si="2"/>
        <v xml:space="preserve"> </v>
      </c>
      <c r="E17" s="131"/>
      <c r="F17" s="132" t="str">
        <f t="shared" si="3"/>
        <v xml:space="preserve"> </v>
      </c>
      <c r="G17" s="133" t="str">
        <f t="shared" si="0"/>
        <v xml:space="preserve"> </v>
      </c>
      <c r="H17" s="132" t="str">
        <f t="shared" si="1"/>
        <v xml:space="preserve"> </v>
      </c>
      <c r="I17" s="144"/>
      <c r="J17" s="135"/>
    </row>
    <row r="18" spans="1:10" x14ac:dyDescent="0.25">
      <c r="A18" s="118"/>
      <c r="B18" s="140"/>
      <c r="C18" s="129"/>
      <c r="D18" s="132" t="str">
        <f t="shared" si="2"/>
        <v xml:space="preserve"> </v>
      </c>
      <c r="E18" s="131"/>
      <c r="F18" s="132" t="str">
        <f t="shared" si="3"/>
        <v xml:space="preserve"> </v>
      </c>
      <c r="G18" s="133" t="str">
        <f t="shared" si="0"/>
        <v xml:space="preserve"> </v>
      </c>
      <c r="H18" s="132" t="str">
        <f t="shared" si="1"/>
        <v xml:space="preserve"> </v>
      </c>
      <c r="I18" s="144"/>
      <c r="J18" s="135"/>
    </row>
    <row r="19" spans="1:10" x14ac:dyDescent="0.25">
      <c r="A19" s="118"/>
      <c r="B19" s="140"/>
      <c r="C19" s="129"/>
      <c r="D19" s="132" t="str">
        <f t="shared" si="2"/>
        <v xml:space="preserve"> </v>
      </c>
      <c r="E19" s="131"/>
      <c r="F19" s="132" t="str">
        <f t="shared" si="3"/>
        <v xml:space="preserve"> </v>
      </c>
      <c r="G19" s="133" t="str">
        <f t="shared" si="0"/>
        <v xml:space="preserve"> </v>
      </c>
      <c r="H19" s="132" t="str">
        <f t="shared" si="1"/>
        <v xml:space="preserve"> </v>
      </c>
      <c r="I19" s="144"/>
      <c r="J19" s="135"/>
    </row>
    <row r="20" spans="1:10" x14ac:dyDescent="0.25">
      <c r="A20" s="118"/>
      <c r="B20" s="140"/>
      <c r="C20" s="129"/>
      <c r="D20" s="132" t="str">
        <f t="shared" si="2"/>
        <v xml:space="preserve"> </v>
      </c>
      <c r="E20" s="131"/>
      <c r="F20" s="132" t="str">
        <f t="shared" si="3"/>
        <v xml:space="preserve"> </v>
      </c>
      <c r="G20" s="133" t="str">
        <f t="shared" si="0"/>
        <v xml:space="preserve"> </v>
      </c>
      <c r="H20" s="132" t="str">
        <f t="shared" si="1"/>
        <v xml:space="preserve"> </v>
      </c>
      <c r="I20" s="144"/>
      <c r="J20" s="135"/>
    </row>
    <row r="21" spans="1:10" x14ac:dyDescent="0.25">
      <c r="A21" s="118"/>
      <c r="B21" s="140"/>
      <c r="C21" s="129"/>
      <c r="D21" s="132" t="str">
        <f t="shared" si="2"/>
        <v xml:space="preserve"> </v>
      </c>
      <c r="E21" s="131"/>
      <c r="F21" s="132" t="str">
        <f t="shared" si="3"/>
        <v xml:space="preserve"> </v>
      </c>
      <c r="G21" s="133" t="str">
        <f t="shared" si="0"/>
        <v xml:space="preserve"> </v>
      </c>
      <c r="H21" s="132" t="str">
        <f t="shared" si="1"/>
        <v xml:space="preserve"> </v>
      </c>
      <c r="I21" s="144"/>
      <c r="J21" s="135"/>
    </row>
    <row r="22" spans="1:10" x14ac:dyDescent="0.25">
      <c r="A22" s="118"/>
      <c r="B22" s="140"/>
      <c r="C22" s="129"/>
      <c r="D22" s="132" t="str">
        <f t="shared" si="2"/>
        <v xml:space="preserve"> </v>
      </c>
      <c r="E22" s="131"/>
      <c r="F22" s="132" t="str">
        <f t="shared" si="3"/>
        <v xml:space="preserve"> </v>
      </c>
      <c r="G22" s="133" t="str">
        <f t="shared" si="0"/>
        <v xml:space="preserve"> </v>
      </c>
      <c r="H22" s="132" t="str">
        <f t="shared" si="1"/>
        <v xml:space="preserve"> </v>
      </c>
      <c r="I22" s="144"/>
      <c r="J22" s="135"/>
    </row>
    <row r="23" spans="1:10" x14ac:dyDescent="0.25">
      <c r="A23" s="118"/>
      <c r="B23" s="140"/>
      <c r="C23" s="129"/>
      <c r="D23" s="132" t="str">
        <f t="shared" si="2"/>
        <v xml:space="preserve"> </v>
      </c>
      <c r="E23" s="131"/>
      <c r="F23" s="132" t="str">
        <f t="shared" si="3"/>
        <v xml:space="preserve"> </v>
      </c>
      <c r="G23" s="133" t="str">
        <f t="shared" si="0"/>
        <v xml:space="preserve"> </v>
      </c>
      <c r="H23" s="132" t="str">
        <f t="shared" si="1"/>
        <v xml:space="preserve"> </v>
      </c>
      <c r="I23" s="144"/>
      <c r="J23" s="135"/>
    </row>
    <row r="24" spans="1:10" x14ac:dyDescent="0.25">
      <c r="A24" s="118"/>
      <c r="B24" s="140"/>
      <c r="C24" s="129"/>
      <c r="D24" s="132" t="str">
        <f t="shared" si="2"/>
        <v xml:space="preserve"> </v>
      </c>
      <c r="E24" s="131"/>
      <c r="F24" s="132" t="str">
        <f t="shared" si="3"/>
        <v xml:space="preserve"> </v>
      </c>
      <c r="G24" s="133" t="str">
        <f t="shared" si="0"/>
        <v xml:space="preserve"> </v>
      </c>
      <c r="H24" s="132" t="str">
        <f t="shared" si="1"/>
        <v xml:space="preserve"> </v>
      </c>
      <c r="I24" s="144"/>
      <c r="J24" s="135"/>
    </row>
    <row r="25" spans="1:10" x14ac:dyDescent="0.25">
      <c r="A25" s="118"/>
      <c r="B25" s="140"/>
      <c r="C25" s="129"/>
      <c r="D25" s="132" t="str">
        <f t="shared" si="2"/>
        <v xml:space="preserve"> </v>
      </c>
      <c r="E25" s="131"/>
      <c r="F25" s="132" t="str">
        <f t="shared" si="3"/>
        <v xml:space="preserve"> </v>
      </c>
      <c r="G25" s="133" t="str">
        <f t="shared" si="0"/>
        <v xml:space="preserve"> </v>
      </c>
      <c r="H25" s="132" t="str">
        <f t="shared" si="1"/>
        <v xml:space="preserve"> </v>
      </c>
      <c r="I25" s="144"/>
      <c r="J25" s="135"/>
    </row>
    <row r="26" spans="1:10" x14ac:dyDescent="0.25">
      <c r="A26" s="118"/>
      <c r="B26" s="140"/>
      <c r="C26" s="129"/>
      <c r="D26" s="132" t="str">
        <f t="shared" si="2"/>
        <v xml:space="preserve"> </v>
      </c>
      <c r="E26" s="131"/>
      <c r="F26" s="132" t="str">
        <f t="shared" si="3"/>
        <v xml:space="preserve"> </v>
      </c>
      <c r="G26" s="133" t="str">
        <f t="shared" si="0"/>
        <v xml:space="preserve"> </v>
      </c>
      <c r="H26" s="132" t="str">
        <f t="shared" si="1"/>
        <v xml:space="preserve"> </v>
      </c>
      <c r="I26" s="144"/>
      <c r="J26" s="135"/>
    </row>
    <row r="27" spans="1:10" x14ac:dyDescent="0.25">
      <c r="A27" s="118"/>
      <c r="B27" s="140"/>
      <c r="C27" s="129"/>
      <c r="D27" s="132" t="str">
        <f t="shared" si="2"/>
        <v xml:space="preserve"> </v>
      </c>
      <c r="E27" s="131"/>
      <c r="F27" s="132" t="str">
        <f t="shared" si="3"/>
        <v xml:space="preserve"> </v>
      </c>
      <c r="G27" s="133" t="str">
        <f t="shared" si="0"/>
        <v xml:space="preserve"> </v>
      </c>
      <c r="H27" s="132" t="str">
        <f t="shared" si="1"/>
        <v xml:space="preserve"> </v>
      </c>
      <c r="I27" s="144"/>
      <c r="J27" s="135"/>
    </row>
    <row r="30" spans="1:10" x14ac:dyDescent="0.25">
      <c r="B30" s="142" t="s">
        <v>219</v>
      </c>
      <c r="C30" s="141"/>
      <c r="D30" s="122"/>
      <c r="E30" s="122"/>
      <c r="F30" s="122"/>
      <c r="H30" s="119"/>
      <c r="I30" s="119"/>
      <c r="J30" s="119"/>
    </row>
    <row r="31" spans="1:10" x14ac:dyDescent="0.25">
      <c r="B31" s="141" t="s">
        <v>743</v>
      </c>
      <c r="C31" s="141"/>
      <c r="D31" s="122"/>
      <c r="E31" s="122"/>
      <c r="F31" s="122"/>
      <c r="H31" s="119"/>
    </row>
    <row r="32" spans="1:10" x14ac:dyDescent="0.25">
      <c r="B32" s="141" t="s">
        <v>744</v>
      </c>
      <c r="C32" s="141"/>
      <c r="D32" s="122"/>
      <c r="E32" s="122"/>
      <c r="F32" s="122"/>
      <c r="H32" s="119"/>
    </row>
    <row r="33" spans="2:10" x14ac:dyDescent="0.25">
      <c r="B33" s="141" t="s">
        <v>745</v>
      </c>
      <c r="C33" s="141"/>
      <c r="D33" s="122"/>
      <c r="E33" s="122"/>
      <c r="F33" s="122"/>
      <c r="H33" s="119"/>
    </row>
    <row r="34" spans="2:10" x14ac:dyDescent="0.25">
      <c r="B34" s="141" t="s">
        <v>746</v>
      </c>
      <c r="C34" s="141"/>
      <c r="D34" s="122"/>
      <c r="E34" s="122"/>
      <c r="F34" s="122"/>
      <c r="H34" s="119"/>
    </row>
    <row r="35" spans="2:10" x14ac:dyDescent="0.25">
      <c r="B35" s="141"/>
      <c r="C35" s="141"/>
      <c r="D35" s="122"/>
      <c r="E35" s="122"/>
      <c r="F35" s="122"/>
      <c r="H35" s="119"/>
    </row>
    <row r="36" spans="2:10" x14ac:dyDescent="0.25">
      <c r="B36" s="141" t="s">
        <v>747</v>
      </c>
      <c r="C36" s="141"/>
      <c r="D36" s="122"/>
      <c r="E36" s="122"/>
      <c r="F36" s="122"/>
      <c r="H36" s="119"/>
    </row>
    <row r="37" spans="2:10" x14ac:dyDescent="0.25">
      <c r="B37" s="141" t="s">
        <v>748</v>
      </c>
      <c r="C37" s="141"/>
      <c r="D37" s="122"/>
      <c r="E37" s="122"/>
      <c r="F37" s="122"/>
      <c r="H37" s="119"/>
    </row>
    <row r="38" spans="2:10" x14ac:dyDescent="0.25">
      <c r="B38" s="141" t="s">
        <v>749</v>
      </c>
      <c r="C38" s="141"/>
      <c r="D38" s="122"/>
      <c r="E38" s="122"/>
      <c r="F38" s="122"/>
      <c r="H38" s="119"/>
      <c r="I38" s="119"/>
      <c r="J38" s="119"/>
    </row>
    <row r="39" spans="2:10" x14ac:dyDescent="0.25">
      <c r="B39" s="141" t="s">
        <v>750</v>
      </c>
      <c r="C39" s="141"/>
      <c r="D39" s="122"/>
      <c r="E39" s="122"/>
      <c r="F39" s="122"/>
      <c r="H39" s="119"/>
      <c r="I39" s="119"/>
      <c r="J39" s="119"/>
    </row>
    <row r="40" spans="2:10" x14ac:dyDescent="0.25">
      <c r="B40" s="141"/>
      <c r="C40" s="141"/>
      <c r="D40" s="122"/>
      <c r="E40" s="122"/>
      <c r="F40" s="122"/>
      <c r="H40" s="119"/>
      <c r="I40" s="119"/>
      <c r="J40" s="119"/>
    </row>
    <row r="41" spans="2:10" x14ac:dyDescent="0.25">
      <c r="B41" s="141" t="s">
        <v>751</v>
      </c>
      <c r="C41" s="141"/>
      <c r="D41" s="122"/>
      <c r="E41" s="122"/>
      <c r="F41" s="122"/>
      <c r="H41" s="119"/>
      <c r="I41" s="119"/>
      <c r="J41" s="119"/>
    </row>
    <row r="42" spans="2:10" x14ac:dyDescent="0.25">
      <c r="H42" s="119"/>
      <c r="I42" s="119"/>
      <c r="J42" s="119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>
      <formula1>$C$1:$C$4</formula1>
    </dataValidation>
    <dataValidation type="list" allowBlank="1" showInputMessage="1" showErrorMessage="1" sqref="C9:C27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79998168889431442"/>
  </sheetPr>
  <dimension ref="A1:J50"/>
  <sheetViews>
    <sheetView showGridLines="0" topLeftCell="A10" workbookViewId="0">
      <selection activeCell="H45" sqref="H45"/>
    </sheetView>
  </sheetViews>
  <sheetFormatPr defaultRowHeight="12.75" x14ac:dyDescent="0.2"/>
  <cols>
    <col min="1" max="1" width="41.42578125" style="7" customWidth="1"/>
    <col min="2" max="2" width="20.85546875" style="7" customWidth="1"/>
    <col min="3" max="6" width="13.28515625" style="7" customWidth="1"/>
    <col min="7" max="16384" width="9.140625" style="7"/>
  </cols>
  <sheetData>
    <row r="1" spans="1:10" x14ac:dyDescent="0.2">
      <c r="E1" s="842" t="s">
        <v>757</v>
      </c>
      <c r="F1" s="842"/>
    </row>
    <row r="2" spans="1:10" x14ac:dyDescent="0.2">
      <c r="E2" s="44"/>
    </row>
    <row r="3" spans="1:10" ht="15.75" x14ac:dyDescent="0.25">
      <c r="A3" s="810" t="s">
        <v>352</v>
      </c>
      <c r="B3" s="810"/>
      <c r="C3" s="810"/>
      <c r="D3" s="810"/>
      <c r="E3" s="810"/>
      <c r="F3" s="810"/>
    </row>
    <row r="5" spans="1:10" x14ac:dyDescent="0.2">
      <c r="A5" s="8"/>
      <c r="B5" s="8"/>
      <c r="F5" s="44" t="s">
        <v>197</v>
      </c>
    </row>
    <row r="6" spans="1:10" ht="30.75" customHeight="1" thickBot="1" x14ac:dyDescent="0.25">
      <c r="A6" s="170"/>
      <c r="B6" s="596"/>
      <c r="C6" s="597" t="s">
        <v>391</v>
      </c>
      <c r="D6" s="597" t="s">
        <v>403</v>
      </c>
      <c r="E6" s="597" t="s">
        <v>717</v>
      </c>
      <c r="F6" s="598" t="s">
        <v>756</v>
      </c>
    </row>
    <row r="7" spans="1:10" ht="13.5" thickTop="1" x14ac:dyDescent="0.2">
      <c r="A7" s="599" t="s">
        <v>363</v>
      </c>
      <c r="B7" s="176" t="s">
        <v>208</v>
      </c>
      <c r="C7" s="168">
        <v>1325</v>
      </c>
      <c r="D7" s="168">
        <v>1305</v>
      </c>
      <c r="E7" s="168">
        <v>2094</v>
      </c>
      <c r="F7" s="177">
        <v>4608</v>
      </c>
    </row>
    <row r="8" spans="1:10" ht="13.5" thickBot="1" x14ac:dyDescent="0.25">
      <c r="A8" s="172"/>
      <c r="B8" s="178" t="s">
        <v>209</v>
      </c>
      <c r="C8" s="11">
        <v>1057</v>
      </c>
      <c r="D8" s="11">
        <v>1430</v>
      </c>
      <c r="E8" s="11">
        <v>1898</v>
      </c>
      <c r="F8" s="179" t="s">
        <v>210</v>
      </c>
    </row>
    <row r="9" spans="1:10" x14ac:dyDescent="0.2">
      <c r="A9" s="600"/>
      <c r="B9" s="601" t="s">
        <v>364</v>
      </c>
      <c r="C9" s="602">
        <f>IFERROR(C8/C7-1,0)</f>
        <v>-0.20226415094339623</v>
      </c>
      <c r="D9" s="602">
        <f>IFERROR(D8/D7-1,0)</f>
        <v>9.578544061302674E-2</v>
      </c>
      <c r="E9" s="602">
        <f>IFERROR(E8/E7-1,0)</f>
        <v>-9.3600764087870103E-2</v>
      </c>
      <c r="F9" s="603" t="s">
        <v>210</v>
      </c>
    </row>
    <row r="10" spans="1:10" ht="13.5" thickBot="1" x14ac:dyDescent="0.25">
      <c r="A10" s="839" t="s">
        <v>365</v>
      </c>
      <c r="B10" s="840"/>
      <c r="C10" s="604" t="s">
        <v>210</v>
      </c>
      <c r="D10" s="605">
        <f>IFERROR(D8/C8-1,0)</f>
        <v>0.3528855250709555</v>
      </c>
      <c r="E10" s="605">
        <f>IFERROR(E8/D8-1,0)</f>
        <v>0.32727272727272738</v>
      </c>
      <c r="F10" s="605">
        <f>IFERROR(F7/E8-1,0)</f>
        <v>1.42781875658588</v>
      </c>
    </row>
    <row r="11" spans="1:10" ht="13.5" thickTop="1" x14ac:dyDescent="0.2">
      <c r="A11" s="599" t="s">
        <v>366</v>
      </c>
      <c r="B11" s="176" t="s">
        <v>208</v>
      </c>
      <c r="C11" s="168">
        <v>1650</v>
      </c>
      <c r="D11" s="168">
        <v>1734</v>
      </c>
      <c r="E11" s="168">
        <v>2859</v>
      </c>
      <c r="F11" s="168">
        <v>5128</v>
      </c>
    </row>
    <row r="12" spans="1:10" ht="13.5" thickBot="1" x14ac:dyDescent="0.25">
      <c r="A12" s="172"/>
      <c r="B12" s="178" t="s">
        <v>209</v>
      </c>
      <c r="C12" s="168">
        <v>2035</v>
      </c>
      <c r="D12" s="168">
        <v>2204</v>
      </c>
      <c r="E12" s="168">
        <v>2397</v>
      </c>
      <c r="F12" s="179" t="s">
        <v>210</v>
      </c>
      <c r="J12" s="8"/>
    </row>
    <row r="13" spans="1:10" x14ac:dyDescent="0.2">
      <c r="A13" s="600"/>
      <c r="B13" s="601" t="s">
        <v>364</v>
      </c>
      <c r="C13" s="602">
        <f>IFERROR(C12/C11-1,0)</f>
        <v>0.23333333333333339</v>
      </c>
      <c r="D13" s="602">
        <f>IFERROR(D12/D11-1,0)</f>
        <v>0.27104959630911196</v>
      </c>
      <c r="E13" s="602">
        <f>IFERROR(E12/E11-1,0)</f>
        <v>-0.16159496327387202</v>
      </c>
      <c r="F13" s="603" t="s">
        <v>210</v>
      </c>
    </row>
    <row r="14" spans="1:10" ht="13.5" thickBot="1" x14ac:dyDescent="0.25">
      <c r="A14" s="839" t="s">
        <v>365</v>
      </c>
      <c r="B14" s="840"/>
      <c r="C14" s="604" t="s">
        <v>210</v>
      </c>
      <c r="D14" s="605">
        <f>IFERROR(D12/C12-1,0)</f>
        <v>8.3046683046682945E-2</v>
      </c>
      <c r="E14" s="605">
        <f>IFERROR(E12/D12-1,0)</f>
        <v>8.756805807622503E-2</v>
      </c>
      <c r="F14" s="605">
        <f>IFERROR(F11/E12-1,0)</f>
        <v>1.1393408427200669</v>
      </c>
      <c r="J14" s="8"/>
    </row>
    <row r="15" spans="1:10" ht="13.5" thickTop="1" x14ac:dyDescent="0.2">
      <c r="A15" s="599" t="s">
        <v>207</v>
      </c>
      <c r="B15" s="176" t="s">
        <v>208</v>
      </c>
      <c r="C15" s="168">
        <v>12567</v>
      </c>
      <c r="D15" s="168">
        <v>10639</v>
      </c>
      <c r="E15" s="168">
        <v>14687</v>
      </c>
      <c r="F15" s="168">
        <v>15775</v>
      </c>
    </row>
    <row r="16" spans="1:10" ht="13.5" thickBot="1" x14ac:dyDescent="0.25">
      <c r="A16" s="172"/>
      <c r="B16" s="178" t="s">
        <v>209</v>
      </c>
      <c r="C16" s="13">
        <v>6401</v>
      </c>
      <c r="D16" s="13">
        <v>5202</v>
      </c>
      <c r="E16" s="13">
        <v>8200</v>
      </c>
      <c r="F16" s="179" t="s">
        <v>210</v>
      </c>
    </row>
    <row r="17" spans="1:10" x14ac:dyDescent="0.2">
      <c r="A17" s="600"/>
      <c r="B17" s="601" t="s">
        <v>364</v>
      </c>
      <c r="C17" s="602">
        <f>IFERROR(C16/C15-1,0)</f>
        <v>-0.4906501153815549</v>
      </c>
      <c r="D17" s="602">
        <f>IFERROR(D16/D15-1,0)</f>
        <v>-0.5110442710781089</v>
      </c>
      <c r="E17" s="602">
        <f>IFERROR(E16/E15-1,0)</f>
        <v>-0.44168312112752772</v>
      </c>
      <c r="F17" s="603" t="s">
        <v>210</v>
      </c>
    </row>
    <row r="18" spans="1:10" ht="13.5" thickBot="1" x14ac:dyDescent="0.25">
      <c r="A18" s="839" t="s">
        <v>365</v>
      </c>
      <c r="B18" s="840"/>
      <c r="C18" s="604" t="s">
        <v>210</v>
      </c>
      <c r="D18" s="605">
        <f>IFERROR(D16/C16-1,0)</f>
        <v>-0.18731448211216994</v>
      </c>
      <c r="E18" s="605">
        <f>IFERROR(E16/D16-1,0)</f>
        <v>0.57631680123029594</v>
      </c>
      <c r="F18" s="605">
        <f>IFERROR(F15/E16-1,0)</f>
        <v>0.92378048780487809</v>
      </c>
      <c r="J18" s="8"/>
    </row>
    <row r="19" spans="1:10" ht="13.5" thickTop="1" x14ac:dyDescent="0.2">
      <c r="A19" s="599" t="s">
        <v>211</v>
      </c>
      <c r="B19" s="176" t="s">
        <v>208</v>
      </c>
      <c r="C19" s="168">
        <v>12340</v>
      </c>
      <c r="D19" s="168">
        <v>10202</v>
      </c>
      <c r="E19" s="168">
        <v>13450</v>
      </c>
      <c r="F19" s="168">
        <v>13021</v>
      </c>
    </row>
    <row r="20" spans="1:10" ht="13.5" thickBot="1" x14ac:dyDescent="0.25">
      <c r="A20" s="172"/>
      <c r="B20" s="178" t="s">
        <v>209</v>
      </c>
      <c r="C20" s="13">
        <v>6415</v>
      </c>
      <c r="D20" s="13">
        <v>4753</v>
      </c>
      <c r="E20" s="13">
        <v>7650</v>
      </c>
      <c r="F20" s="179" t="s">
        <v>210</v>
      </c>
    </row>
    <row r="21" spans="1:10" x14ac:dyDescent="0.2">
      <c r="A21" s="600"/>
      <c r="B21" s="601" t="s">
        <v>364</v>
      </c>
      <c r="C21" s="602">
        <f>IFERROR(C20/C19-1,0)</f>
        <v>-0.48014586709886553</v>
      </c>
      <c r="D21" s="602">
        <f>IFERROR(D20/D19-1,0)</f>
        <v>-0.53411095863556168</v>
      </c>
      <c r="E21" s="602">
        <f>IFERROR(E20/E19-1,0)</f>
        <v>-0.43122676579925645</v>
      </c>
      <c r="F21" s="603" t="s">
        <v>210</v>
      </c>
    </row>
    <row r="22" spans="1:10" ht="13.5" thickBot="1" x14ac:dyDescent="0.25">
      <c r="A22" s="839" t="s">
        <v>365</v>
      </c>
      <c r="B22" s="840"/>
      <c r="C22" s="604" t="s">
        <v>210</v>
      </c>
      <c r="D22" s="605">
        <f>IFERROR(D20/C20-1,0)</f>
        <v>-0.25908028059236166</v>
      </c>
      <c r="E22" s="605">
        <f>IFERROR(E20/D20-1,0)</f>
        <v>0.60950978329476113</v>
      </c>
      <c r="F22" s="605">
        <f>IFERROR(F19/E20-1,0)</f>
        <v>0.70209150326797376</v>
      </c>
    </row>
    <row r="23" spans="1:10" ht="13.5" thickTop="1" x14ac:dyDescent="0.2">
      <c r="A23" s="599" t="s">
        <v>212</v>
      </c>
      <c r="B23" s="176" t="s">
        <v>208</v>
      </c>
      <c r="C23" s="606">
        <f>C15-C19</f>
        <v>227</v>
      </c>
      <c r="D23" s="606">
        <f>D15-D19</f>
        <v>437</v>
      </c>
      <c r="E23" s="606">
        <f>E15-E19</f>
        <v>1237</v>
      </c>
      <c r="F23" s="168">
        <f>F15-F19</f>
        <v>2754</v>
      </c>
    </row>
    <row r="24" spans="1:10" ht="13.5" thickBot="1" x14ac:dyDescent="0.25">
      <c r="A24" s="172"/>
      <c r="B24" s="178" t="s">
        <v>209</v>
      </c>
      <c r="C24" s="607">
        <f>C16-C20</f>
        <v>-14</v>
      </c>
      <c r="D24" s="607">
        <f>D16-D20</f>
        <v>449</v>
      </c>
      <c r="E24" s="607">
        <f>E16-E20</f>
        <v>550</v>
      </c>
      <c r="F24" s="179" t="s">
        <v>210</v>
      </c>
    </row>
    <row r="25" spans="1:10" x14ac:dyDescent="0.2">
      <c r="A25" s="600"/>
      <c r="B25" s="601" t="s">
        <v>364</v>
      </c>
      <c r="C25" s="602">
        <f>IFERROR(C24/C23-1,0)</f>
        <v>-1.0616740088105727</v>
      </c>
      <c r="D25" s="602">
        <f>IFERROR(D24/D23-1,0)</f>
        <v>2.7459954233409523E-2</v>
      </c>
      <c r="E25" s="602">
        <f>IFERROR(E24/E23-1,0)</f>
        <v>-0.55537590945836701</v>
      </c>
      <c r="F25" s="603" t="s">
        <v>210</v>
      </c>
    </row>
    <row r="26" spans="1:10" ht="13.5" thickBot="1" x14ac:dyDescent="0.25">
      <c r="A26" s="839" t="s">
        <v>365</v>
      </c>
      <c r="B26" s="840"/>
      <c r="C26" s="604" t="s">
        <v>210</v>
      </c>
      <c r="D26" s="605">
        <f>IFERROR(D24/C24-1,0)</f>
        <v>-33.071428571428569</v>
      </c>
      <c r="E26" s="605">
        <f>IFERROR(E24/D24-1,0)</f>
        <v>0.22494432071269488</v>
      </c>
      <c r="F26" s="605">
        <f>IFERROR(F23/E24-1,0)</f>
        <v>4.0072727272727269</v>
      </c>
    </row>
    <row r="27" spans="1:10" ht="13.5" thickTop="1" x14ac:dyDescent="0.2">
      <c r="A27" s="608" t="s">
        <v>213</v>
      </c>
      <c r="B27" s="176" t="s">
        <v>208</v>
      </c>
      <c r="C27" s="168">
        <v>278</v>
      </c>
      <c r="D27" s="168">
        <v>236</v>
      </c>
      <c r="E27" s="168">
        <v>992</v>
      </c>
      <c r="F27" s="168">
        <v>2710</v>
      </c>
    </row>
    <row r="28" spans="1:10" ht="13.5" thickBot="1" x14ac:dyDescent="0.25">
      <c r="A28" s="172"/>
      <c r="B28" s="178" t="s">
        <v>209</v>
      </c>
      <c r="C28" s="13">
        <v>10</v>
      </c>
      <c r="D28" s="13">
        <v>374</v>
      </c>
      <c r="E28" s="13">
        <v>468</v>
      </c>
      <c r="F28" s="179" t="s">
        <v>210</v>
      </c>
    </row>
    <row r="29" spans="1:10" x14ac:dyDescent="0.2">
      <c r="A29" s="600"/>
      <c r="B29" s="601" t="s">
        <v>364</v>
      </c>
      <c r="C29" s="602">
        <f>IFERROR(C28/C27-1,0)</f>
        <v>-0.96402877697841727</v>
      </c>
      <c r="D29" s="602">
        <f>IFERROR(D28/D27-1,0)</f>
        <v>0.5847457627118644</v>
      </c>
      <c r="E29" s="602">
        <f>IFERROR(E28/E27-1,0)</f>
        <v>-0.52822580645161288</v>
      </c>
      <c r="F29" s="603" t="s">
        <v>210</v>
      </c>
    </row>
    <row r="30" spans="1:10" ht="13.5" thickBot="1" x14ac:dyDescent="0.25">
      <c r="A30" s="839" t="s">
        <v>365</v>
      </c>
      <c r="B30" s="840"/>
      <c r="C30" s="604" t="s">
        <v>210</v>
      </c>
      <c r="D30" s="605">
        <f>IFERROR(D28/C28-1,0)</f>
        <v>36.4</v>
      </c>
      <c r="E30" s="605">
        <f>IFERROR(E28/D28-1,0)</f>
        <v>0.25133689839572182</v>
      </c>
      <c r="F30" s="605">
        <f>IFERROR(F27/E28-1,0)</f>
        <v>4.7905982905982905</v>
      </c>
      <c r="G30" s="747"/>
    </row>
    <row r="31" spans="1:10" ht="9" customHeight="1" thickTop="1" thickBot="1" x14ac:dyDescent="0.25">
      <c r="A31" s="173"/>
      <c r="B31" s="174"/>
      <c r="C31" s="609"/>
      <c r="D31" s="610"/>
      <c r="E31" s="610"/>
      <c r="F31" s="611"/>
    </row>
    <row r="32" spans="1:10" ht="13.5" thickTop="1" x14ac:dyDescent="0.2">
      <c r="A32" s="599" t="s">
        <v>214</v>
      </c>
      <c r="B32" s="176" t="s">
        <v>208</v>
      </c>
      <c r="C32" s="168">
        <v>3</v>
      </c>
      <c r="D32" s="168">
        <v>1</v>
      </c>
      <c r="E32" s="168">
        <v>2</v>
      </c>
      <c r="F32" s="177">
        <v>2</v>
      </c>
    </row>
    <row r="33" spans="1:7" ht="13.5" thickBot="1" x14ac:dyDescent="0.25">
      <c r="A33" s="172"/>
      <c r="B33" s="178" t="s">
        <v>209</v>
      </c>
      <c r="C33" s="13">
        <v>1</v>
      </c>
      <c r="D33" s="13">
        <v>1</v>
      </c>
      <c r="E33" s="13">
        <v>2</v>
      </c>
      <c r="F33" s="612" t="s">
        <v>210</v>
      </c>
    </row>
    <row r="34" spans="1:7" x14ac:dyDescent="0.2">
      <c r="A34" s="600"/>
      <c r="B34" s="601" t="s">
        <v>364</v>
      </c>
      <c r="C34" s="602">
        <f>IFERROR(C33/C32-1,0)</f>
        <v>-0.66666666666666674</v>
      </c>
      <c r="D34" s="602">
        <f>IFERROR(D33/D32-1,0)</f>
        <v>0</v>
      </c>
      <c r="E34" s="602">
        <f>IFERROR(E33/E32-1,0)</f>
        <v>0</v>
      </c>
      <c r="F34" s="603" t="s">
        <v>210</v>
      </c>
    </row>
    <row r="35" spans="1:7" ht="13.5" thickBot="1" x14ac:dyDescent="0.25">
      <c r="A35" s="839" t="s">
        <v>365</v>
      </c>
      <c r="B35" s="840"/>
      <c r="C35" s="604" t="s">
        <v>210</v>
      </c>
      <c r="D35" s="605">
        <f>IFERROR(D33/C33-1,0)</f>
        <v>0</v>
      </c>
      <c r="E35" s="605">
        <f>IFERROR(E33/D33-1,0)</f>
        <v>1</v>
      </c>
      <c r="F35" s="605">
        <f>IFERROR(F32/E33-1,0)</f>
        <v>0</v>
      </c>
    </row>
    <row r="36" spans="1:7" ht="13.5" thickTop="1" x14ac:dyDescent="0.2">
      <c r="A36" s="599" t="s">
        <v>215</v>
      </c>
      <c r="B36" s="176" t="s">
        <v>208</v>
      </c>
      <c r="C36" s="168">
        <v>54098</v>
      </c>
      <c r="D36" s="168">
        <v>83438</v>
      </c>
      <c r="E36" s="168">
        <v>59177</v>
      </c>
      <c r="F36" s="177">
        <v>75462</v>
      </c>
    </row>
    <row r="37" spans="1:7" ht="13.5" thickBot="1" x14ac:dyDescent="0.25">
      <c r="A37" s="172"/>
      <c r="B37" s="178" t="s">
        <v>209</v>
      </c>
      <c r="C37" s="13">
        <v>81966</v>
      </c>
      <c r="D37" s="13">
        <v>82924</v>
      </c>
      <c r="E37" s="13">
        <v>84711</v>
      </c>
      <c r="F37" s="612" t="s">
        <v>210</v>
      </c>
    </row>
    <row r="38" spans="1:7" x14ac:dyDescent="0.2">
      <c r="A38" s="600"/>
      <c r="B38" s="601" t="s">
        <v>364</v>
      </c>
      <c r="C38" s="602">
        <f>IFERROR(C37/C36-1,0)</f>
        <v>0.51513919183703649</v>
      </c>
      <c r="D38" s="602">
        <f>IFERROR(D37/D36-1,0)</f>
        <v>-6.1602627100362239E-3</v>
      </c>
      <c r="E38" s="602">
        <f>IFERROR(E37/E36-1,0)</f>
        <v>0.43148520540074697</v>
      </c>
      <c r="F38" s="603" t="s">
        <v>210</v>
      </c>
    </row>
    <row r="39" spans="1:7" ht="13.5" thickBot="1" x14ac:dyDescent="0.25">
      <c r="A39" s="839" t="s">
        <v>365</v>
      </c>
      <c r="B39" s="840"/>
      <c r="C39" s="604" t="s">
        <v>210</v>
      </c>
      <c r="D39" s="605">
        <f>IFERROR(D37/C37-1,0)</f>
        <v>1.1687772979040112E-2</v>
      </c>
      <c r="E39" s="605">
        <f>IFERROR(E37/D37-1,0)</f>
        <v>2.1549852877333464E-2</v>
      </c>
      <c r="F39" s="605">
        <f>IFERROR(F36/E37-1,0)</f>
        <v>-0.10918298686121042</v>
      </c>
    </row>
    <row r="40" spans="1:7" ht="9" customHeight="1" thickTop="1" thickBot="1" x14ac:dyDescent="0.25">
      <c r="A40" s="173"/>
      <c r="B40" s="174"/>
      <c r="C40" s="609"/>
      <c r="D40" s="610"/>
      <c r="E40" s="610"/>
      <c r="F40" s="611"/>
    </row>
    <row r="41" spans="1:7" ht="13.5" thickTop="1" x14ac:dyDescent="0.2">
      <c r="A41" s="599" t="s">
        <v>367</v>
      </c>
      <c r="B41" s="176" t="s">
        <v>208</v>
      </c>
      <c r="C41" s="168">
        <v>0</v>
      </c>
      <c r="D41" s="168">
        <v>200</v>
      </c>
      <c r="E41" s="168">
        <v>200</v>
      </c>
      <c r="F41" s="177">
        <v>2760</v>
      </c>
    </row>
    <row r="42" spans="1:7" ht="13.5" thickBot="1" x14ac:dyDescent="0.25">
      <c r="A42" s="172"/>
      <c r="B42" s="178" t="s">
        <v>209</v>
      </c>
      <c r="C42" s="13">
        <v>0</v>
      </c>
      <c r="D42" s="13">
        <v>0</v>
      </c>
      <c r="E42" s="13">
        <v>171</v>
      </c>
      <c r="F42" s="612" t="s">
        <v>210</v>
      </c>
    </row>
    <row r="43" spans="1:7" x14ac:dyDescent="0.2">
      <c r="A43" s="600"/>
      <c r="B43" s="601" t="s">
        <v>364</v>
      </c>
      <c r="C43" s="602">
        <f>IFERROR(C42/C41-1,0)</f>
        <v>0</v>
      </c>
      <c r="D43" s="602">
        <f>IFERROR(D42/D41-1,0)</f>
        <v>-1</v>
      </c>
      <c r="E43" s="602">
        <f>IFERROR(E42/E41-1,0)</f>
        <v>-0.14500000000000002</v>
      </c>
      <c r="F43" s="603" t="s">
        <v>210</v>
      </c>
    </row>
    <row r="44" spans="1:7" ht="13.5" thickBot="1" x14ac:dyDescent="0.25">
      <c r="A44" s="839" t="s">
        <v>365</v>
      </c>
      <c r="B44" s="840"/>
      <c r="C44" s="604" t="s">
        <v>210</v>
      </c>
      <c r="D44" s="605">
        <f>IFERROR(D42/C42-1,0)</f>
        <v>0</v>
      </c>
      <c r="E44" s="605">
        <f>IFERROR(E42/D42-1,0)</f>
        <v>0</v>
      </c>
      <c r="F44" s="605">
        <f>IFERROR(F41/E42-1,0)</f>
        <v>15.140350877192983</v>
      </c>
    </row>
    <row r="45" spans="1:7" ht="13.5" thickTop="1" x14ac:dyDescent="0.2"/>
    <row r="46" spans="1:7" ht="15.75" customHeight="1" x14ac:dyDescent="0.2">
      <c r="A46" s="841" t="s">
        <v>883</v>
      </c>
      <c r="B46" s="841"/>
      <c r="C46" s="841"/>
      <c r="D46" s="841"/>
      <c r="E46" s="841"/>
      <c r="F46" s="841"/>
      <c r="G46" s="175"/>
    </row>
    <row r="47" spans="1:7" x14ac:dyDescent="0.2">
      <c r="A47" s="841"/>
      <c r="B47" s="841"/>
      <c r="C47" s="841"/>
      <c r="D47" s="841"/>
      <c r="E47" s="841"/>
      <c r="F47" s="841"/>
      <c r="G47" s="175"/>
    </row>
    <row r="48" spans="1:7" x14ac:dyDescent="0.2">
      <c r="A48" s="841"/>
      <c r="B48" s="841"/>
      <c r="C48" s="841"/>
      <c r="D48" s="841"/>
      <c r="E48" s="841"/>
      <c r="F48" s="841"/>
    </row>
    <row r="50" spans="1:1" x14ac:dyDescent="0.2">
      <c r="A50" s="7" t="s">
        <v>368</v>
      </c>
    </row>
  </sheetData>
  <mergeCells count="12">
    <mergeCell ref="E1:F1"/>
    <mergeCell ref="A3:F3"/>
    <mergeCell ref="A10:B10"/>
    <mergeCell ref="A14:B14"/>
    <mergeCell ref="A18:B18"/>
    <mergeCell ref="A44:B44"/>
    <mergeCell ref="A46:F48"/>
    <mergeCell ref="A22:B22"/>
    <mergeCell ref="A26:B26"/>
    <mergeCell ref="A30:B30"/>
    <mergeCell ref="A35:B35"/>
    <mergeCell ref="A39:B39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79998168889431442"/>
  </sheetPr>
  <dimension ref="A1:G46"/>
  <sheetViews>
    <sheetView showGridLines="0" workbookViewId="0">
      <selection activeCell="J15" sqref="J15"/>
    </sheetView>
  </sheetViews>
  <sheetFormatPr defaultRowHeight="12.75" x14ac:dyDescent="0.2"/>
  <cols>
    <col min="1" max="1" width="23.85546875" style="7" customWidth="1"/>
    <col min="2" max="2" width="16.85546875" style="7" customWidth="1"/>
    <col min="3" max="6" width="15.7109375" style="7" customWidth="1"/>
    <col min="7" max="16384" width="9.140625" style="7"/>
  </cols>
  <sheetData>
    <row r="1" spans="1:6" x14ac:dyDescent="0.2">
      <c r="B1" s="8"/>
      <c r="C1" s="8"/>
      <c r="D1" s="8"/>
      <c r="E1" s="8"/>
      <c r="F1" s="180"/>
    </row>
    <row r="2" spans="1:6" ht="13.5" thickBot="1" x14ac:dyDescent="0.25">
      <c r="B2" s="8"/>
      <c r="C2" s="181"/>
      <c r="D2" s="181"/>
      <c r="E2" s="181"/>
      <c r="F2" s="181"/>
    </row>
    <row r="3" spans="1:6" ht="47.25" customHeight="1" thickBot="1" x14ac:dyDescent="0.25">
      <c r="A3" s="181"/>
      <c r="B3" s="182"/>
      <c r="C3" s="190" t="s">
        <v>718</v>
      </c>
      <c r="D3" s="190" t="s">
        <v>879</v>
      </c>
      <c r="E3" s="191" t="s">
        <v>880</v>
      </c>
      <c r="F3" s="192" t="s">
        <v>875</v>
      </c>
    </row>
    <row r="4" spans="1:6" ht="15" customHeight="1" x14ac:dyDescent="0.2">
      <c r="A4" s="848" t="s">
        <v>216</v>
      </c>
      <c r="B4" s="849"/>
      <c r="C4" s="613">
        <v>48</v>
      </c>
      <c r="D4" s="613">
        <v>488</v>
      </c>
      <c r="E4" s="613">
        <v>580</v>
      </c>
      <c r="F4" s="613">
        <v>2776</v>
      </c>
    </row>
    <row r="5" spans="1:6" ht="15" customHeight="1" x14ac:dyDescent="0.2">
      <c r="A5" s="850" t="s">
        <v>369</v>
      </c>
      <c r="B5" s="851"/>
      <c r="C5" s="614">
        <v>0.16</v>
      </c>
      <c r="D5" s="614">
        <v>0.19</v>
      </c>
      <c r="E5" s="614">
        <v>19.5</v>
      </c>
      <c r="F5" s="615">
        <v>52.84</v>
      </c>
    </row>
    <row r="6" spans="1:6" ht="15" customHeight="1" x14ac:dyDescent="0.2">
      <c r="A6" s="850" t="s">
        <v>370</v>
      </c>
      <c r="B6" s="851"/>
      <c r="C6" s="614">
        <v>0.94</v>
      </c>
      <c r="D6" s="614">
        <v>0.7</v>
      </c>
      <c r="E6" s="614">
        <v>24.66</v>
      </c>
      <c r="F6" s="615">
        <v>58.81</v>
      </c>
    </row>
    <row r="7" spans="1:6" ht="15" customHeight="1" x14ac:dyDescent="0.2">
      <c r="A7" s="850" t="s">
        <v>371</v>
      </c>
      <c r="B7" s="851"/>
      <c r="C7" s="614">
        <v>-2</v>
      </c>
      <c r="D7" s="614">
        <v>348</v>
      </c>
      <c r="E7" s="614">
        <v>-49</v>
      </c>
      <c r="F7" s="615">
        <v>2710</v>
      </c>
    </row>
    <row r="8" spans="1:6" ht="15" customHeight="1" x14ac:dyDescent="0.2">
      <c r="A8" s="850" t="s">
        <v>218</v>
      </c>
      <c r="B8" s="851"/>
      <c r="C8" s="614">
        <v>92.53</v>
      </c>
      <c r="D8" s="614">
        <v>54.13</v>
      </c>
      <c r="E8" s="614">
        <v>26.29</v>
      </c>
      <c r="F8" s="614">
        <v>11.28</v>
      </c>
    </row>
    <row r="9" spans="1:6" ht="15" customHeight="1" x14ac:dyDescent="0.2">
      <c r="A9" s="850" t="s">
        <v>217</v>
      </c>
      <c r="B9" s="851"/>
      <c r="C9" s="614">
        <v>106.03</v>
      </c>
      <c r="D9" s="614">
        <v>162.01</v>
      </c>
      <c r="E9" s="614">
        <v>255.51</v>
      </c>
      <c r="F9" s="614">
        <v>363.65</v>
      </c>
    </row>
    <row r="10" spans="1:6" ht="15" customHeight="1" thickBot="1" x14ac:dyDescent="0.25">
      <c r="A10" s="852" t="s">
        <v>372</v>
      </c>
      <c r="B10" s="853"/>
      <c r="C10" s="201">
        <v>54.51</v>
      </c>
      <c r="D10" s="201">
        <v>59.98</v>
      </c>
      <c r="E10" s="201">
        <v>46.68</v>
      </c>
      <c r="F10" s="616">
        <v>32.64</v>
      </c>
    </row>
    <row r="11" spans="1:6" x14ac:dyDescent="0.2">
      <c r="A11" s="183"/>
      <c r="B11" s="183"/>
      <c r="C11" s="183"/>
      <c r="D11" s="183"/>
      <c r="E11" s="183"/>
      <c r="F11" s="183"/>
    </row>
    <row r="12" spans="1:6" ht="13.5" thickBot="1" x14ac:dyDescent="0.25">
      <c r="B12" s="8"/>
      <c r="C12" s="181"/>
      <c r="D12" s="181"/>
      <c r="E12" s="181"/>
      <c r="F12" s="617" t="s">
        <v>197</v>
      </c>
    </row>
    <row r="13" spans="1:6" ht="39.75" customHeight="1" thickBot="1" x14ac:dyDescent="0.25">
      <c r="A13" s="181"/>
      <c r="B13" s="182"/>
      <c r="C13" s="618" t="s">
        <v>404</v>
      </c>
      <c r="D13" s="618" t="s">
        <v>719</v>
      </c>
      <c r="E13" s="618" t="s">
        <v>881</v>
      </c>
      <c r="F13" s="618" t="s">
        <v>882</v>
      </c>
    </row>
    <row r="14" spans="1:6" ht="15" customHeight="1" x14ac:dyDescent="0.2">
      <c r="A14" s="856" t="s">
        <v>373</v>
      </c>
      <c r="B14" s="857"/>
      <c r="C14" s="613">
        <v>0</v>
      </c>
      <c r="D14" s="613">
        <v>0</v>
      </c>
      <c r="E14" s="613">
        <v>0</v>
      </c>
      <c r="F14" s="619">
        <v>0</v>
      </c>
    </row>
    <row r="15" spans="1:6" ht="15" customHeight="1" x14ac:dyDescent="0.2">
      <c r="A15" s="858" t="s">
        <v>374</v>
      </c>
      <c r="B15" s="859"/>
      <c r="C15" s="620">
        <v>0</v>
      </c>
      <c r="D15" s="620">
        <v>0</v>
      </c>
      <c r="E15" s="620">
        <v>0</v>
      </c>
      <c r="F15" s="200">
        <v>0</v>
      </c>
    </row>
    <row r="16" spans="1:6" ht="15" customHeight="1" thickBot="1" x14ac:dyDescent="0.25">
      <c r="A16" s="860" t="s">
        <v>275</v>
      </c>
      <c r="B16" s="861"/>
      <c r="C16" s="634">
        <f>SUM(C14:C15)</f>
        <v>0</v>
      </c>
      <c r="D16" s="634">
        <f>SUM(D14:D15)</f>
        <v>0</v>
      </c>
      <c r="E16" s="634">
        <f>SUM(E14:E15)</f>
        <v>0</v>
      </c>
      <c r="F16" s="634">
        <f>SUM(F14:F15)</f>
        <v>0</v>
      </c>
    </row>
    <row r="17" spans="1:7" s="184" customFormat="1" x14ac:dyDescent="0.2">
      <c r="A17" s="193"/>
      <c r="B17" s="186"/>
      <c r="C17" s="188"/>
      <c r="D17" s="188"/>
      <c r="E17" s="188"/>
      <c r="F17" s="188"/>
    </row>
    <row r="18" spans="1:7" s="184" customFormat="1" ht="13.5" thickBot="1" x14ac:dyDescent="0.25">
      <c r="A18" s="194"/>
      <c r="B18" s="189"/>
      <c r="C18" s="621"/>
      <c r="D18" s="621"/>
      <c r="E18" s="621"/>
      <c r="F18" s="617" t="s">
        <v>197</v>
      </c>
    </row>
    <row r="19" spans="1:7" ht="30" customHeight="1" thickBot="1" x14ac:dyDescent="0.25">
      <c r="A19" s="181"/>
      <c r="B19" s="195"/>
      <c r="C19" s="622" t="s">
        <v>391</v>
      </c>
      <c r="D19" s="622" t="s">
        <v>403</v>
      </c>
      <c r="E19" s="622" t="s">
        <v>717</v>
      </c>
      <c r="F19" s="623" t="s">
        <v>875</v>
      </c>
    </row>
    <row r="20" spans="1:7" ht="15" customHeight="1" x14ac:dyDescent="0.2">
      <c r="A20" s="843" t="s">
        <v>227</v>
      </c>
      <c r="B20" s="196" t="s">
        <v>208</v>
      </c>
      <c r="C20" s="624">
        <v>4415</v>
      </c>
      <c r="D20" s="624">
        <v>3239</v>
      </c>
      <c r="E20" s="624">
        <v>4487</v>
      </c>
      <c r="F20" s="624">
        <v>6375</v>
      </c>
    </row>
    <row r="21" spans="1:7" ht="15" customHeight="1" x14ac:dyDescent="0.2">
      <c r="A21" s="844"/>
      <c r="B21" s="197" t="s">
        <v>377</v>
      </c>
      <c r="C21" s="625">
        <v>1683</v>
      </c>
      <c r="D21" s="625">
        <v>1345</v>
      </c>
      <c r="E21" s="625">
        <v>2100</v>
      </c>
      <c r="F21" s="626" t="s">
        <v>210</v>
      </c>
      <c r="G21" s="747"/>
    </row>
    <row r="22" spans="1:7" ht="15" customHeight="1" thickBot="1" x14ac:dyDescent="0.25">
      <c r="A22" s="845"/>
      <c r="B22" s="198" t="s">
        <v>390</v>
      </c>
      <c r="C22" s="627">
        <v>1683</v>
      </c>
      <c r="D22" s="627">
        <v>1345</v>
      </c>
      <c r="E22" s="746">
        <v>2100</v>
      </c>
      <c r="F22" s="628" t="s">
        <v>210</v>
      </c>
    </row>
    <row r="23" spans="1:7" ht="15" customHeight="1" x14ac:dyDescent="0.2">
      <c r="A23" s="844" t="s">
        <v>375</v>
      </c>
      <c r="B23" s="199" t="s">
        <v>208</v>
      </c>
      <c r="C23" s="629"/>
      <c r="D23" s="629"/>
      <c r="E23" s="629"/>
      <c r="F23" s="629"/>
    </row>
    <row r="24" spans="1:7" ht="15" customHeight="1" x14ac:dyDescent="0.2">
      <c r="A24" s="844"/>
      <c r="B24" s="200" t="s">
        <v>377</v>
      </c>
      <c r="C24" s="626"/>
      <c r="D24" s="626"/>
      <c r="E24" s="626"/>
      <c r="F24" s="630" t="s">
        <v>210</v>
      </c>
    </row>
    <row r="25" spans="1:7" ht="15" customHeight="1" thickBot="1" x14ac:dyDescent="0.25">
      <c r="A25" s="845"/>
      <c r="B25" s="201" t="s">
        <v>390</v>
      </c>
      <c r="C25" s="627"/>
      <c r="D25" s="627"/>
      <c r="E25" s="627"/>
      <c r="F25" s="627" t="s">
        <v>210</v>
      </c>
    </row>
    <row r="26" spans="1:7" x14ac:dyDescent="0.2">
      <c r="A26" s="854" t="s">
        <v>376</v>
      </c>
      <c r="B26" s="202" t="s">
        <v>208</v>
      </c>
      <c r="C26" s="631">
        <f>SUM(C23+C20)</f>
        <v>4415</v>
      </c>
      <c r="D26" s="631">
        <f t="shared" ref="D26:E26" si="0">SUM(D23+D20)</f>
        <v>3239</v>
      </c>
      <c r="E26" s="631">
        <f t="shared" si="0"/>
        <v>4487</v>
      </c>
      <c r="F26" s="631">
        <f>SUM(F23+F20)</f>
        <v>6375</v>
      </c>
    </row>
    <row r="27" spans="1:7" x14ac:dyDescent="0.2">
      <c r="A27" s="854"/>
      <c r="B27" s="203" t="s">
        <v>377</v>
      </c>
      <c r="C27" s="632">
        <f>SUM(C21+C24)</f>
        <v>1683</v>
      </c>
      <c r="D27" s="632">
        <f t="shared" ref="D27:E27" si="1">SUM(D21+D24)</f>
        <v>1345</v>
      </c>
      <c r="E27" s="632">
        <f t="shared" si="1"/>
        <v>2100</v>
      </c>
      <c r="F27" s="633" t="s">
        <v>210</v>
      </c>
    </row>
    <row r="28" spans="1:7" ht="13.5" thickBot="1" x14ac:dyDescent="0.25">
      <c r="A28" s="855"/>
      <c r="B28" s="204" t="s">
        <v>390</v>
      </c>
      <c r="C28" s="634">
        <f>SUM(C22+C25)</f>
        <v>1683</v>
      </c>
      <c r="D28" s="634">
        <f t="shared" ref="D28:E28" si="2">SUM(D22+D25)</f>
        <v>1345</v>
      </c>
      <c r="E28" s="634">
        <f t="shared" si="2"/>
        <v>2100</v>
      </c>
      <c r="F28" s="635" t="s">
        <v>210</v>
      </c>
    </row>
    <row r="29" spans="1:7" x14ac:dyDescent="0.2">
      <c r="A29" s="183"/>
      <c r="B29" s="186"/>
      <c r="C29" s="187"/>
      <c r="D29" s="187"/>
      <c r="E29" s="188"/>
      <c r="F29" s="187"/>
    </row>
    <row r="30" spans="1:7" x14ac:dyDescent="0.2">
      <c r="A30" s="8"/>
      <c r="B30" s="189"/>
      <c r="C30" s="187"/>
      <c r="D30" s="187"/>
      <c r="E30" s="187"/>
      <c r="F30" s="187"/>
    </row>
    <row r="31" spans="1:7" x14ac:dyDescent="0.2">
      <c r="A31" s="8"/>
      <c r="B31" s="189"/>
      <c r="C31" s="187"/>
      <c r="D31" s="187"/>
      <c r="E31" s="187"/>
      <c r="F31" s="187"/>
    </row>
    <row r="32" spans="1:7" x14ac:dyDescent="0.2">
      <c r="B32" s="8"/>
    </row>
    <row r="33" spans="1:7" x14ac:dyDescent="0.2">
      <c r="B33" s="8"/>
    </row>
    <row r="34" spans="1:7" ht="18" customHeight="1" x14ac:dyDescent="0.2">
      <c r="A34" s="636" t="s">
        <v>219</v>
      </c>
      <c r="B34" s="636"/>
      <c r="C34" s="636"/>
      <c r="D34" s="636"/>
      <c r="E34" s="636"/>
      <c r="F34" s="636"/>
    </row>
    <row r="35" spans="1:7" ht="18" customHeight="1" x14ac:dyDescent="0.2">
      <c r="A35" s="846" t="s">
        <v>815</v>
      </c>
      <c r="B35" s="846"/>
      <c r="C35" s="846"/>
      <c r="D35" s="846"/>
      <c r="E35" s="846"/>
      <c r="F35" s="846"/>
      <c r="G35" s="637"/>
    </row>
    <row r="36" spans="1:7" ht="18" customHeight="1" x14ac:dyDescent="0.2">
      <c r="A36" s="846"/>
      <c r="B36" s="846"/>
      <c r="C36" s="846"/>
      <c r="D36" s="846"/>
      <c r="E36" s="846"/>
      <c r="F36" s="846"/>
      <c r="G36" s="637"/>
    </row>
    <row r="37" spans="1:7" ht="18" customHeight="1" x14ac:dyDescent="0.2">
      <c r="A37" s="846"/>
      <c r="B37" s="846"/>
      <c r="C37" s="846"/>
      <c r="D37" s="846"/>
      <c r="E37" s="846"/>
      <c r="F37" s="846"/>
      <c r="G37" s="637"/>
    </row>
    <row r="38" spans="1:7" ht="18" customHeight="1" x14ac:dyDescent="0.2">
      <c r="A38" s="846"/>
      <c r="B38" s="846"/>
      <c r="C38" s="846"/>
      <c r="D38" s="846"/>
      <c r="E38" s="846"/>
      <c r="F38" s="846"/>
      <c r="G38" s="637"/>
    </row>
    <row r="39" spans="1:7" ht="18" customHeight="1" x14ac:dyDescent="0.2">
      <c r="A39" s="847" t="s">
        <v>761</v>
      </c>
      <c r="B39" s="847"/>
      <c r="C39" s="847"/>
      <c r="D39" s="847"/>
      <c r="E39" s="847"/>
      <c r="F39" s="847"/>
      <c r="G39" s="637"/>
    </row>
    <row r="40" spans="1:7" ht="18" customHeight="1" x14ac:dyDescent="0.2">
      <c r="A40" s="847" t="s">
        <v>762</v>
      </c>
      <c r="B40" s="847"/>
      <c r="C40" s="847"/>
      <c r="D40" s="847"/>
      <c r="E40" s="847"/>
      <c r="F40" s="847"/>
      <c r="G40" s="637"/>
    </row>
    <row r="41" spans="1:7" ht="18" customHeight="1" x14ac:dyDescent="0.2">
      <c r="A41" s="847" t="s">
        <v>763</v>
      </c>
      <c r="B41" s="847"/>
      <c r="C41" s="847"/>
      <c r="D41" s="847"/>
      <c r="E41" s="847"/>
      <c r="F41" s="847"/>
      <c r="G41" s="637"/>
    </row>
    <row r="42" spans="1:7" ht="18" customHeight="1" x14ac:dyDescent="0.2">
      <c r="A42" s="841" t="s">
        <v>766</v>
      </c>
      <c r="B42" s="841"/>
      <c r="C42" s="841"/>
      <c r="D42" s="841"/>
      <c r="E42" s="841"/>
      <c r="F42" s="841"/>
      <c r="G42" s="637"/>
    </row>
    <row r="43" spans="1:7" ht="12" customHeight="1" x14ac:dyDescent="0.2">
      <c r="A43" s="841"/>
      <c r="B43" s="841"/>
      <c r="C43" s="841"/>
      <c r="D43" s="841"/>
      <c r="E43" s="841"/>
      <c r="F43" s="841"/>
      <c r="G43" s="637"/>
    </row>
    <row r="44" spans="1:7" ht="18" customHeight="1" x14ac:dyDescent="0.2">
      <c r="A44" s="847" t="s">
        <v>764</v>
      </c>
      <c r="B44" s="847"/>
      <c r="C44" s="847"/>
      <c r="D44" s="847"/>
      <c r="E44" s="847"/>
      <c r="F44" s="847"/>
      <c r="G44" s="637"/>
    </row>
    <row r="45" spans="1:7" ht="21" customHeight="1" x14ac:dyDescent="0.2">
      <c r="A45" s="841" t="s">
        <v>765</v>
      </c>
      <c r="B45" s="841"/>
      <c r="C45" s="841"/>
      <c r="D45" s="841"/>
      <c r="E45" s="841"/>
      <c r="F45" s="841"/>
    </row>
    <row r="46" spans="1:7" ht="9" customHeight="1" x14ac:dyDescent="0.2">
      <c r="A46" s="841"/>
      <c r="B46" s="841"/>
      <c r="C46" s="841"/>
      <c r="D46" s="841"/>
      <c r="E46" s="841"/>
      <c r="F46" s="841"/>
    </row>
  </sheetData>
  <mergeCells count="20"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4:B4"/>
    <mergeCell ref="A5:B5"/>
    <mergeCell ref="A6:B6"/>
    <mergeCell ref="A7:B7"/>
    <mergeCell ref="A8:B8"/>
    <mergeCell ref="A20:A22"/>
    <mergeCell ref="A35:F38"/>
    <mergeCell ref="A39:F39"/>
    <mergeCell ref="A44:F44"/>
    <mergeCell ref="A45:F46"/>
    <mergeCell ref="A23:A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0.59999389629810485"/>
  </sheetPr>
  <dimension ref="A1:I143"/>
  <sheetViews>
    <sheetView showGridLines="0" topLeftCell="A70" workbookViewId="0">
      <selection activeCell="I72" sqref="I72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149" t="s">
        <v>362</v>
      </c>
    </row>
    <row r="2" spans="1:9" ht="17.25" customHeight="1" x14ac:dyDescent="0.2">
      <c r="B2" s="879" t="s">
        <v>820</v>
      </c>
      <c r="C2" s="879"/>
      <c r="D2" s="879"/>
      <c r="E2" s="879"/>
      <c r="F2" s="879"/>
      <c r="G2" s="879"/>
      <c r="H2" s="879"/>
      <c r="I2" s="80"/>
    </row>
    <row r="3" spans="1:9" ht="12" customHeight="1" thickBot="1" x14ac:dyDescent="0.25">
      <c r="E3"/>
      <c r="F3"/>
      <c r="G3"/>
      <c r="H3" s="145" t="s">
        <v>197</v>
      </c>
    </row>
    <row r="4" spans="1:9" ht="20.25" customHeight="1" x14ac:dyDescent="0.2">
      <c r="B4" s="873" t="s">
        <v>256</v>
      </c>
      <c r="C4" s="875" t="s">
        <v>257</v>
      </c>
      <c r="D4" s="877" t="s">
        <v>40</v>
      </c>
      <c r="E4" s="870" t="s">
        <v>64</v>
      </c>
      <c r="F4" s="871"/>
      <c r="G4" s="871"/>
      <c r="H4" s="872"/>
    </row>
    <row r="5" spans="1:9" ht="28.5" customHeight="1" x14ac:dyDescent="0.2">
      <c r="B5" s="874"/>
      <c r="C5" s="876"/>
      <c r="D5" s="878"/>
      <c r="E5" s="558" t="s">
        <v>821</v>
      </c>
      <c r="F5" s="558" t="s">
        <v>822</v>
      </c>
      <c r="G5" s="558" t="s">
        <v>823</v>
      </c>
      <c r="H5" s="559" t="s">
        <v>824</v>
      </c>
    </row>
    <row r="6" spans="1:9" ht="12.75" customHeight="1" thickBot="1" x14ac:dyDescent="0.25">
      <c r="B6" s="35">
        <v>1</v>
      </c>
      <c r="C6" s="28">
        <v>2</v>
      </c>
      <c r="D6" s="148">
        <v>3</v>
      </c>
      <c r="E6" s="36">
        <v>4</v>
      </c>
      <c r="F6" s="28">
        <v>5</v>
      </c>
      <c r="G6" s="148">
        <v>6</v>
      </c>
      <c r="H6" s="37">
        <v>7</v>
      </c>
    </row>
    <row r="7" spans="1:9" ht="20.100000000000001" customHeight="1" x14ac:dyDescent="0.2">
      <c r="B7" s="572"/>
      <c r="C7" s="19" t="s">
        <v>91</v>
      </c>
      <c r="D7" s="146"/>
      <c r="E7" s="166"/>
      <c r="F7" s="166"/>
      <c r="G7" s="166"/>
      <c r="H7" s="167"/>
    </row>
    <row r="8" spans="1:9" ht="20.100000000000001" customHeight="1" x14ac:dyDescent="0.2">
      <c r="A8" s="47"/>
      <c r="B8" s="573" t="s">
        <v>791</v>
      </c>
      <c r="C8" s="19" t="s">
        <v>406</v>
      </c>
      <c r="D8" s="147" t="s">
        <v>281</v>
      </c>
      <c r="E8" s="638"/>
      <c r="F8" s="638"/>
      <c r="G8" s="638"/>
      <c r="H8" s="639"/>
    </row>
    <row r="9" spans="1:9" ht="20.100000000000001" customHeight="1" x14ac:dyDescent="0.2">
      <c r="A9" s="47"/>
      <c r="B9" s="795"/>
      <c r="C9" s="21" t="s">
        <v>407</v>
      </c>
      <c r="D9" s="880" t="s">
        <v>282</v>
      </c>
      <c r="E9" s="862">
        <f>SUM(E11+E18+E27+E28+E39)</f>
        <v>1122</v>
      </c>
      <c r="F9" s="862">
        <f t="shared" ref="F9:H9" si="0">SUM(F11+F18+F27+F28+F39)</f>
        <v>1122</v>
      </c>
      <c r="G9" s="862">
        <f t="shared" si="0"/>
        <v>1122</v>
      </c>
      <c r="H9" s="862">
        <f t="shared" si="0"/>
        <v>3237</v>
      </c>
    </row>
    <row r="10" spans="1:9" ht="13.5" customHeight="1" x14ac:dyDescent="0.2">
      <c r="A10" s="47"/>
      <c r="B10" s="795"/>
      <c r="C10" s="22" t="s">
        <v>408</v>
      </c>
      <c r="D10" s="793"/>
      <c r="E10" s="863"/>
      <c r="F10" s="863"/>
      <c r="G10" s="863"/>
      <c r="H10" s="863"/>
    </row>
    <row r="11" spans="1:9" ht="20.100000000000001" customHeight="1" x14ac:dyDescent="0.2">
      <c r="A11" s="47"/>
      <c r="B11" s="795" t="s">
        <v>792</v>
      </c>
      <c r="C11" s="23" t="s">
        <v>409</v>
      </c>
      <c r="D11" s="793" t="s">
        <v>283</v>
      </c>
      <c r="E11" s="862">
        <v>477</v>
      </c>
      <c r="F11" s="862">
        <v>477</v>
      </c>
      <c r="G11" s="862">
        <v>477</v>
      </c>
      <c r="H11" s="864">
        <f>SUM(H13:H17)</f>
        <v>477</v>
      </c>
    </row>
    <row r="12" spans="1:9" ht="12.75" customHeight="1" x14ac:dyDescent="0.2">
      <c r="A12" s="47"/>
      <c r="B12" s="795"/>
      <c r="C12" s="24" t="s">
        <v>410</v>
      </c>
      <c r="D12" s="793"/>
      <c r="E12" s="863"/>
      <c r="F12" s="863"/>
      <c r="G12" s="863"/>
      <c r="H12" s="865"/>
    </row>
    <row r="13" spans="1:9" ht="20.100000000000001" customHeight="1" x14ac:dyDescent="0.2">
      <c r="A13" s="47"/>
      <c r="B13" s="573" t="s">
        <v>793</v>
      </c>
      <c r="C13" s="25" t="s">
        <v>135</v>
      </c>
      <c r="D13" s="20" t="s">
        <v>284</v>
      </c>
      <c r="E13" s="12"/>
      <c r="F13" s="12"/>
      <c r="G13" s="12"/>
      <c r="H13" s="160"/>
    </row>
    <row r="14" spans="1:9" ht="25.5" customHeight="1" x14ac:dyDescent="0.2">
      <c r="A14" s="47"/>
      <c r="B14" s="573" t="s">
        <v>411</v>
      </c>
      <c r="C14" s="25" t="s">
        <v>412</v>
      </c>
      <c r="D14" s="20" t="s">
        <v>285</v>
      </c>
      <c r="E14" s="12">
        <v>477</v>
      </c>
      <c r="F14" s="12">
        <v>477</v>
      </c>
      <c r="G14" s="12">
        <v>477</v>
      </c>
      <c r="H14" s="160">
        <v>477</v>
      </c>
    </row>
    <row r="15" spans="1:9" ht="20.100000000000001" customHeight="1" x14ac:dyDescent="0.2">
      <c r="A15" s="47"/>
      <c r="B15" s="573" t="s">
        <v>794</v>
      </c>
      <c r="C15" s="25" t="s">
        <v>413</v>
      </c>
      <c r="D15" s="20" t="s">
        <v>286</v>
      </c>
      <c r="E15" s="12"/>
      <c r="F15" s="12"/>
      <c r="G15" s="12"/>
      <c r="H15" s="160"/>
    </row>
    <row r="16" spans="1:9" ht="25.5" customHeight="1" x14ac:dyDescent="0.2">
      <c r="A16" s="47"/>
      <c r="B16" s="573" t="s">
        <v>414</v>
      </c>
      <c r="C16" s="25" t="s">
        <v>415</v>
      </c>
      <c r="D16" s="20" t="s">
        <v>287</v>
      </c>
      <c r="E16" s="12"/>
      <c r="F16" s="12"/>
      <c r="G16" s="12"/>
      <c r="H16" s="160"/>
    </row>
    <row r="17" spans="1:8" ht="20.100000000000001" customHeight="1" x14ac:dyDescent="0.2">
      <c r="A17" s="47"/>
      <c r="B17" s="573" t="s">
        <v>795</v>
      </c>
      <c r="C17" s="25" t="s">
        <v>416</v>
      </c>
      <c r="D17" s="20" t="s">
        <v>288</v>
      </c>
      <c r="E17" s="12"/>
      <c r="F17" s="12"/>
      <c r="G17" s="12"/>
      <c r="H17" s="160"/>
    </row>
    <row r="18" spans="1:8" ht="20.100000000000001" customHeight="1" x14ac:dyDescent="0.2">
      <c r="A18" s="47"/>
      <c r="B18" s="795" t="s">
        <v>796</v>
      </c>
      <c r="C18" s="23" t="s">
        <v>417</v>
      </c>
      <c r="D18" s="793" t="s">
        <v>289</v>
      </c>
      <c r="E18" s="862">
        <v>645</v>
      </c>
      <c r="F18" s="862">
        <v>645</v>
      </c>
      <c r="G18" s="862">
        <v>645</v>
      </c>
      <c r="H18" s="864">
        <f>SUM(H20:H26)</f>
        <v>2760</v>
      </c>
    </row>
    <row r="19" spans="1:8" ht="12.75" customHeight="1" x14ac:dyDescent="0.2">
      <c r="A19" s="47"/>
      <c r="B19" s="795"/>
      <c r="C19" s="24" t="s">
        <v>418</v>
      </c>
      <c r="D19" s="793"/>
      <c r="E19" s="863"/>
      <c r="F19" s="863"/>
      <c r="G19" s="863"/>
      <c r="H19" s="865"/>
    </row>
    <row r="20" spans="1:8" ht="20.100000000000001" customHeight="1" x14ac:dyDescent="0.2">
      <c r="A20" s="47"/>
      <c r="B20" s="573" t="s">
        <v>419</v>
      </c>
      <c r="C20" s="25" t="s">
        <v>420</v>
      </c>
      <c r="D20" s="20" t="s">
        <v>290</v>
      </c>
      <c r="E20" s="12"/>
      <c r="F20" s="12"/>
      <c r="G20" s="12"/>
      <c r="H20" s="160">
        <v>2760</v>
      </c>
    </row>
    <row r="21" spans="1:8" ht="20.100000000000001" customHeight="1" x14ac:dyDescent="0.2">
      <c r="B21" s="574" t="s">
        <v>797</v>
      </c>
      <c r="C21" s="25" t="s">
        <v>421</v>
      </c>
      <c r="D21" s="20" t="s">
        <v>291</v>
      </c>
      <c r="E21" s="12"/>
      <c r="F21" s="12"/>
      <c r="G21" s="12"/>
      <c r="H21" s="160"/>
    </row>
    <row r="22" spans="1:8" ht="20.100000000000001" customHeight="1" x14ac:dyDescent="0.2">
      <c r="B22" s="574" t="s">
        <v>798</v>
      </c>
      <c r="C22" s="25" t="s">
        <v>422</v>
      </c>
      <c r="D22" s="20" t="s">
        <v>292</v>
      </c>
      <c r="E22" s="12"/>
      <c r="F22" s="12"/>
      <c r="G22" s="12"/>
      <c r="H22" s="160"/>
    </row>
    <row r="23" spans="1:8" ht="25.5" customHeight="1" x14ac:dyDescent="0.2">
      <c r="B23" s="574" t="s">
        <v>423</v>
      </c>
      <c r="C23" s="25" t="s">
        <v>424</v>
      </c>
      <c r="D23" s="20" t="s">
        <v>293</v>
      </c>
      <c r="E23" s="12"/>
      <c r="F23" s="12"/>
      <c r="G23" s="12"/>
      <c r="H23" s="160"/>
    </row>
    <row r="24" spans="1:8" ht="25.5" customHeight="1" x14ac:dyDescent="0.2">
      <c r="B24" s="574" t="s">
        <v>425</v>
      </c>
      <c r="C24" s="25" t="s">
        <v>799</v>
      </c>
      <c r="D24" s="20" t="s">
        <v>294</v>
      </c>
      <c r="E24" s="12"/>
      <c r="F24" s="12"/>
      <c r="G24" s="12"/>
      <c r="H24" s="160"/>
    </row>
    <row r="25" spans="1:8" ht="25.5" customHeight="1" x14ac:dyDescent="0.2">
      <c r="B25" s="574" t="s">
        <v>426</v>
      </c>
      <c r="C25" s="25" t="s">
        <v>427</v>
      </c>
      <c r="D25" s="20" t="s">
        <v>295</v>
      </c>
      <c r="E25" s="12"/>
      <c r="F25" s="12"/>
      <c r="G25" s="12"/>
      <c r="H25" s="160"/>
    </row>
    <row r="26" spans="1:8" ht="25.5" customHeight="1" x14ac:dyDescent="0.2">
      <c r="B26" s="574" t="s">
        <v>426</v>
      </c>
      <c r="C26" s="25" t="s">
        <v>428</v>
      </c>
      <c r="D26" s="20" t="s">
        <v>296</v>
      </c>
      <c r="E26" s="12"/>
      <c r="F26" s="12"/>
      <c r="G26" s="12"/>
      <c r="H26" s="160"/>
    </row>
    <row r="27" spans="1:8" ht="20.100000000000001" customHeight="1" x14ac:dyDescent="0.2">
      <c r="A27" s="47"/>
      <c r="B27" s="573" t="s">
        <v>800</v>
      </c>
      <c r="C27" s="25" t="s">
        <v>429</v>
      </c>
      <c r="D27" s="20" t="s">
        <v>297</v>
      </c>
      <c r="E27" s="12"/>
      <c r="F27" s="12"/>
      <c r="G27" s="12"/>
      <c r="H27" s="160"/>
    </row>
    <row r="28" spans="1:8" ht="25.5" customHeight="1" x14ac:dyDescent="0.2">
      <c r="A28" s="47"/>
      <c r="B28" s="795" t="s">
        <v>430</v>
      </c>
      <c r="C28" s="23" t="s">
        <v>431</v>
      </c>
      <c r="D28" s="793" t="s">
        <v>298</v>
      </c>
      <c r="E28" s="862"/>
      <c r="F28" s="862"/>
      <c r="G28" s="862"/>
      <c r="H28" s="864"/>
    </row>
    <row r="29" spans="1:8" ht="22.5" customHeight="1" x14ac:dyDescent="0.2">
      <c r="A29" s="47"/>
      <c r="B29" s="795"/>
      <c r="C29" s="24" t="s">
        <v>432</v>
      </c>
      <c r="D29" s="793"/>
      <c r="E29" s="863"/>
      <c r="F29" s="863"/>
      <c r="G29" s="863"/>
      <c r="H29" s="865"/>
    </row>
    <row r="30" spans="1:8" ht="25.5" customHeight="1" x14ac:dyDescent="0.2">
      <c r="A30" s="47"/>
      <c r="B30" s="573" t="s">
        <v>433</v>
      </c>
      <c r="C30" s="25" t="s">
        <v>782</v>
      </c>
      <c r="D30" s="20" t="s">
        <v>299</v>
      </c>
      <c r="E30" s="12"/>
      <c r="F30" s="12"/>
      <c r="G30" s="12"/>
      <c r="H30" s="160"/>
    </row>
    <row r="31" spans="1:8" ht="25.5" customHeight="1" x14ac:dyDescent="0.2">
      <c r="B31" s="574" t="s">
        <v>434</v>
      </c>
      <c r="C31" s="25" t="s">
        <v>435</v>
      </c>
      <c r="D31" s="20" t="s">
        <v>300</v>
      </c>
      <c r="E31" s="12"/>
      <c r="F31" s="12"/>
      <c r="G31" s="12"/>
      <c r="H31" s="160"/>
    </row>
    <row r="32" spans="1:8" ht="35.25" customHeight="1" x14ac:dyDescent="0.2">
      <c r="B32" s="574" t="s">
        <v>436</v>
      </c>
      <c r="C32" s="25" t="s">
        <v>437</v>
      </c>
      <c r="D32" s="20" t="s">
        <v>301</v>
      </c>
      <c r="E32" s="12"/>
      <c r="F32" s="12"/>
      <c r="G32" s="12"/>
      <c r="H32" s="160"/>
    </row>
    <row r="33" spans="1:8" ht="35.25" customHeight="1" x14ac:dyDescent="0.2">
      <c r="B33" s="574" t="s">
        <v>438</v>
      </c>
      <c r="C33" s="25" t="s">
        <v>783</v>
      </c>
      <c r="D33" s="20" t="s">
        <v>302</v>
      </c>
      <c r="E33" s="12"/>
      <c r="F33" s="12"/>
      <c r="G33" s="12"/>
      <c r="H33" s="160"/>
    </row>
    <row r="34" spans="1:8" ht="25.5" customHeight="1" x14ac:dyDescent="0.2">
      <c r="B34" s="574" t="s">
        <v>439</v>
      </c>
      <c r="C34" s="25" t="s">
        <v>440</v>
      </c>
      <c r="D34" s="20" t="s">
        <v>303</v>
      </c>
      <c r="E34" s="12"/>
      <c r="F34" s="12"/>
      <c r="G34" s="12"/>
      <c r="H34" s="160"/>
    </row>
    <row r="35" spans="1:8" ht="25.5" customHeight="1" x14ac:dyDescent="0.2">
      <c r="B35" s="574" t="s">
        <v>439</v>
      </c>
      <c r="C35" s="25" t="s">
        <v>441</v>
      </c>
      <c r="D35" s="20" t="s">
        <v>304</v>
      </c>
      <c r="E35" s="12"/>
      <c r="F35" s="12"/>
      <c r="G35" s="12"/>
      <c r="H35" s="160"/>
    </row>
    <row r="36" spans="1:8" ht="39" customHeight="1" x14ac:dyDescent="0.2">
      <c r="B36" s="574" t="s">
        <v>801</v>
      </c>
      <c r="C36" s="25" t="s">
        <v>784</v>
      </c>
      <c r="D36" s="20" t="s">
        <v>305</v>
      </c>
      <c r="E36" s="12"/>
      <c r="F36" s="12"/>
      <c r="G36" s="12"/>
      <c r="H36" s="160"/>
    </row>
    <row r="37" spans="1:8" ht="25.5" customHeight="1" x14ac:dyDescent="0.2">
      <c r="B37" s="574" t="s">
        <v>802</v>
      </c>
      <c r="C37" s="25" t="s">
        <v>442</v>
      </c>
      <c r="D37" s="20" t="s">
        <v>306</v>
      </c>
      <c r="E37" s="12"/>
      <c r="F37" s="12"/>
      <c r="G37" s="12"/>
      <c r="H37" s="160"/>
    </row>
    <row r="38" spans="1:8" ht="25.5" customHeight="1" x14ac:dyDescent="0.2">
      <c r="B38" s="574" t="s">
        <v>443</v>
      </c>
      <c r="C38" s="25" t="s">
        <v>444</v>
      </c>
      <c r="D38" s="20" t="s">
        <v>307</v>
      </c>
      <c r="E38" s="12"/>
      <c r="F38" s="12"/>
      <c r="G38" s="12"/>
      <c r="H38" s="160"/>
    </row>
    <row r="39" spans="1:8" ht="25.5" customHeight="1" x14ac:dyDescent="0.2">
      <c r="B39" s="574" t="s">
        <v>445</v>
      </c>
      <c r="C39" s="25" t="s">
        <v>446</v>
      </c>
      <c r="D39" s="20" t="s">
        <v>308</v>
      </c>
      <c r="E39" s="12"/>
      <c r="F39" s="12"/>
      <c r="G39" s="12"/>
      <c r="H39" s="160"/>
    </row>
    <row r="40" spans="1:8" ht="20.100000000000001" customHeight="1" x14ac:dyDescent="0.2">
      <c r="A40" s="47"/>
      <c r="B40" s="573">
        <v>288</v>
      </c>
      <c r="C40" s="19" t="s">
        <v>447</v>
      </c>
      <c r="D40" s="20" t="s">
        <v>309</v>
      </c>
      <c r="E40" s="12"/>
      <c r="F40" s="12"/>
      <c r="G40" s="12"/>
      <c r="H40" s="160"/>
    </row>
    <row r="41" spans="1:8" ht="20.100000000000001" customHeight="1" x14ac:dyDescent="0.2">
      <c r="A41" s="47"/>
      <c r="B41" s="795"/>
      <c r="C41" s="21" t="s">
        <v>448</v>
      </c>
      <c r="D41" s="793" t="s">
        <v>310</v>
      </c>
      <c r="E41" s="862">
        <f>SUM(E43+E49+E50+E57+E72+E73)</f>
        <v>973</v>
      </c>
      <c r="F41" s="862">
        <f t="shared" ref="F41:G41" si="1">SUM(F43+F49+F50+F57+F72+F73)</f>
        <v>917</v>
      </c>
      <c r="G41" s="862">
        <f t="shared" si="1"/>
        <v>1552</v>
      </c>
      <c r="H41" s="862">
        <f>SUM(H43+H49+H50+H57+H72+H73)</f>
        <v>1891</v>
      </c>
    </row>
    <row r="42" spans="1:8" ht="12.75" customHeight="1" x14ac:dyDescent="0.2">
      <c r="A42" s="47"/>
      <c r="B42" s="795"/>
      <c r="C42" s="22" t="s">
        <v>449</v>
      </c>
      <c r="D42" s="793"/>
      <c r="E42" s="863"/>
      <c r="F42" s="863"/>
      <c r="G42" s="863"/>
      <c r="H42" s="863"/>
    </row>
    <row r="43" spans="1:8" ht="25.5" customHeight="1" x14ac:dyDescent="0.2">
      <c r="B43" s="574" t="s">
        <v>450</v>
      </c>
      <c r="C43" s="25" t="s">
        <v>451</v>
      </c>
      <c r="D43" s="20" t="s">
        <v>311</v>
      </c>
      <c r="E43" s="12">
        <v>7</v>
      </c>
      <c r="F43" s="12">
        <v>7</v>
      </c>
      <c r="G43" s="12">
        <v>7</v>
      </c>
      <c r="H43" s="160">
        <v>7</v>
      </c>
    </row>
    <row r="44" spans="1:8" ht="20.100000000000001" customHeight="1" x14ac:dyDescent="0.2">
      <c r="B44" s="574">
        <v>10</v>
      </c>
      <c r="C44" s="25" t="s">
        <v>452</v>
      </c>
      <c r="D44" s="20" t="s">
        <v>312</v>
      </c>
      <c r="E44" s="12">
        <v>7</v>
      </c>
      <c r="F44" s="12">
        <v>7</v>
      </c>
      <c r="G44" s="12">
        <v>7</v>
      </c>
      <c r="H44" s="160">
        <v>7</v>
      </c>
    </row>
    <row r="45" spans="1:8" ht="20.100000000000001" customHeight="1" x14ac:dyDescent="0.2">
      <c r="B45" s="574" t="s">
        <v>453</v>
      </c>
      <c r="C45" s="25" t="s">
        <v>454</v>
      </c>
      <c r="D45" s="20" t="s">
        <v>313</v>
      </c>
      <c r="E45" s="12"/>
      <c r="F45" s="12"/>
      <c r="G45" s="12"/>
      <c r="H45" s="160"/>
    </row>
    <row r="46" spans="1:8" ht="20.100000000000001" customHeight="1" x14ac:dyDescent="0.2">
      <c r="B46" s="574">
        <v>13</v>
      </c>
      <c r="C46" s="25" t="s">
        <v>455</v>
      </c>
      <c r="D46" s="20" t="s">
        <v>314</v>
      </c>
      <c r="E46" s="12"/>
      <c r="F46" s="12"/>
      <c r="G46" s="12"/>
      <c r="H46" s="160"/>
    </row>
    <row r="47" spans="1:8" ht="20.100000000000001" customHeight="1" x14ac:dyDescent="0.2">
      <c r="B47" s="574" t="s">
        <v>456</v>
      </c>
      <c r="C47" s="25" t="s">
        <v>457</v>
      </c>
      <c r="D47" s="20" t="s">
        <v>315</v>
      </c>
      <c r="E47" s="12"/>
      <c r="F47" s="12"/>
      <c r="G47" s="12"/>
      <c r="H47" s="160"/>
    </row>
    <row r="48" spans="1:8" ht="20.100000000000001" customHeight="1" x14ac:dyDescent="0.2">
      <c r="B48" s="574" t="s">
        <v>458</v>
      </c>
      <c r="C48" s="25" t="s">
        <v>459</v>
      </c>
      <c r="D48" s="20" t="s">
        <v>316</v>
      </c>
      <c r="E48" s="12"/>
      <c r="F48" s="12"/>
      <c r="G48" s="12"/>
      <c r="H48" s="160"/>
    </row>
    <row r="49" spans="1:8" ht="25.5" customHeight="1" x14ac:dyDescent="0.2">
      <c r="A49" s="47"/>
      <c r="B49" s="573">
        <v>14</v>
      </c>
      <c r="C49" s="25" t="s">
        <v>460</v>
      </c>
      <c r="D49" s="20" t="s">
        <v>317</v>
      </c>
      <c r="E49" s="12"/>
      <c r="F49" s="12"/>
      <c r="G49" s="12"/>
      <c r="H49" s="160"/>
    </row>
    <row r="50" spans="1:8" ht="20.100000000000001" customHeight="1" x14ac:dyDescent="0.2">
      <c r="A50" s="47"/>
      <c r="B50" s="795">
        <v>20</v>
      </c>
      <c r="C50" s="23" t="s">
        <v>461</v>
      </c>
      <c r="D50" s="793" t="s">
        <v>318</v>
      </c>
      <c r="E50" s="862">
        <v>505</v>
      </c>
      <c r="F50" s="862">
        <v>480</v>
      </c>
      <c r="G50" s="862">
        <v>955</v>
      </c>
      <c r="H50" s="864">
        <f>SUM(H52:H56)</f>
        <v>650</v>
      </c>
    </row>
    <row r="51" spans="1:8" ht="12" customHeight="1" x14ac:dyDescent="0.2">
      <c r="A51" s="47"/>
      <c r="B51" s="795"/>
      <c r="C51" s="24" t="s">
        <v>462</v>
      </c>
      <c r="D51" s="793"/>
      <c r="E51" s="863"/>
      <c r="F51" s="863"/>
      <c r="G51" s="863"/>
      <c r="H51" s="865"/>
    </row>
    <row r="52" spans="1:8" ht="20.100000000000001" customHeight="1" x14ac:dyDescent="0.2">
      <c r="A52" s="47"/>
      <c r="B52" s="573">
        <v>204</v>
      </c>
      <c r="C52" s="25" t="s">
        <v>463</v>
      </c>
      <c r="D52" s="20" t="s">
        <v>319</v>
      </c>
      <c r="E52" s="12">
        <v>505</v>
      </c>
      <c r="F52" s="12">
        <v>480</v>
      </c>
      <c r="G52" s="12">
        <v>955</v>
      </c>
      <c r="H52" s="160">
        <v>650</v>
      </c>
    </row>
    <row r="53" spans="1:8" ht="20.100000000000001" customHeight="1" x14ac:dyDescent="0.2">
      <c r="A53" s="47"/>
      <c r="B53" s="573">
        <v>205</v>
      </c>
      <c r="C53" s="25" t="s">
        <v>464</v>
      </c>
      <c r="D53" s="20" t="s">
        <v>320</v>
      </c>
      <c r="E53" s="12"/>
      <c r="F53" s="12"/>
      <c r="G53" s="12"/>
      <c r="H53" s="160"/>
    </row>
    <row r="54" spans="1:8" ht="25.5" customHeight="1" x14ac:dyDescent="0.2">
      <c r="A54" s="47"/>
      <c r="B54" s="573" t="s">
        <v>465</v>
      </c>
      <c r="C54" s="25" t="s">
        <v>466</v>
      </c>
      <c r="D54" s="20" t="s">
        <v>321</v>
      </c>
      <c r="E54" s="12"/>
      <c r="F54" s="12"/>
      <c r="G54" s="12"/>
      <c r="H54" s="160"/>
    </row>
    <row r="55" spans="1:8" ht="25.5" customHeight="1" x14ac:dyDescent="0.2">
      <c r="A55" s="47"/>
      <c r="B55" s="573" t="s">
        <v>467</v>
      </c>
      <c r="C55" s="25" t="s">
        <v>468</v>
      </c>
      <c r="D55" s="20" t="s">
        <v>322</v>
      </c>
      <c r="E55" s="12"/>
      <c r="F55" s="12"/>
      <c r="G55" s="12"/>
      <c r="H55" s="160"/>
    </row>
    <row r="56" spans="1:8" ht="20.100000000000001" customHeight="1" x14ac:dyDescent="0.2">
      <c r="A56" s="47"/>
      <c r="B56" s="573">
        <v>206</v>
      </c>
      <c r="C56" s="25" t="s">
        <v>469</v>
      </c>
      <c r="D56" s="20" t="s">
        <v>323</v>
      </c>
      <c r="E56" s="12"/>
      <c r="F56" s="12"/>
      <c r="G56" s="12"/>
      <c r="H56" s="160"/>
    </row>
    <row r="57" spans="1:8" ht="20.100000000000001" customHeight="1" x14ac:dyDescent="0.2">
      <c r="A57" s="47"/>
      <c r="B57" s="795" t="s">
        <v>470</v>
      </c>
      <c r="C57" s="23" t="s">
        <v>471</v>
      </c>
      <c r="D57" s="793" t="s">
        <v>324</v>
      </c>
      <c r="E57" s="862">
        <v>10</v>
      </c>
      <c r="F57" s="862">
        <v>10</v>
      </c>
      <c r="G57" s="862">
        <v>10</v>
      </c>
      <c r="H57" s="864">
        <f>SUM(H59:H61)</f>
        <v>10</v>
      </c>
    </row>
    <row r="58" spans="1:8" ht="12" customHeight="1" x14ac:dyDescent="0.2">
      <c r="A58" s="47"/>
      <c r="B58" s="795"/>
      <c r="C58" s="24" t="s">
        <v>472</v>
      </c>
      <c r="D58" s="793"/>
      <c r="E58" s="863"/>
      <c r="F58" s="863"/>
      <c r="G58" s="863"/>
      <c r="H58" s="865"/>
    </row>
    <row r="59" spans="1:8" ht="23.25" customHeight="1" x14ac:dyDescent="0.2">
      <c r="B59" s="574" t="s">
        <v>473</v>
      </c>
      <c r="C59" s="25" t="s">
        <v>474</v>
      </c>
      <c r="D59" s="20" t="s">
        <v>325</v>
      </c>
      <c r="E59" s="12">
        <v>10</v>
      </c>
      <c r="F59" s="12">
        <v>10</v>
      </c>
      <c r="G59" s="12">
        <v>10</v>
      </c>
      <c r="H59" s="160">
        <v>10</v>
      </c>
    </row>
    <row r="60" spans="1:8" ht="20.100000000000001" customHeight="1" x14ac:dyDescent="0.2">
      <c r="B60" s="574">
        <v>223</v>
      </c>
      <c r="C60" s="25" t="s">
        <v>475</v>
      </c>
      <c r="D60" s="20" t="s">
        <v>326</v>
      </c>
      <c r="E60" s="12"/>
      <c r="F60" s="12"/>
      <c r="G60" s="12"/>
      <c r="H60" s="160"/>
    </row>
    <row r="61" spans="1:8" ht="25.5" customHeight="1" x14ac:dyDescent="0.2">
      <c r="A61" s="47"/>
      <c r="B61" s="573">
        <v>224</v>
      </c>
      <c r="C61" s="25" t="s">
        <v>476</v>
      </c>
      <c r="D61" s="20" t="s">
        <v>327</v>
      </c>
      <c r="E61" s="12"/>
      <c r="F61" s="12"/>
      <c r="G61" s="12"/>
      <c r="H61" s="160"/>
    </row>
    <row r="62" spans="1:8" ht="20.100000000000001" customHeight="1" x14ac:dyDescent="0.2">
      <c r="A62" s="47"/>
      <c r="B62" s="795">
        <v>23</v>
      </c>
      <c r="C62" s="23" t="s">
        <v>477</v>
      </c>
      <c r="D62" s="793" t="s">
        <v>328</v>
      </c>
      <c r="E62" s="866"/>
      <c r="F62" s="866"/>
      <c r="G62" s="866"/>
      <c r="H62" s="868"/>
    </row>
    <row r="63" spans="1:8" ht="20.100000000000001" customHeight="1" x14ac:dyDescent="0.2">
      <c r="A63" s="47"/>
      <c r="B63" s="795"/>
      <c r="C63" s="24" t="s">
        <v>478</v>
      </c>
      <c r="D63" s="793"/>
      <c r="E63" s="867"/>
      <c r="F63" s="867"/>
      <c r="G63" s="867"/>
      <c r="H63" s="869"/>
    </row>
    <row r="64" spans="1:8" ht="25.5" customHeight="1" x14ac:dyDescent="0.2">
      <c r="B64" s="574">
        <v>230</v>
      </c>
      <c r="C64" s="25" t="s">
        <v>479</v>
      </c>
      <c r="D64" s="20" t="s">
        <v>329</v>
      </c>
      <c r="E64" s="12"/>
      <c r="F64" s="12"/>
      <c r="G64" s="12"/>
      <c r="H64" s="160"/>
    </row>
    <row r="65" spans="1:8" ht="25.5" customHeight="1" x14ac:dyDescent="0.2">
      <c r="B65" s="574">
        <v>231</v>
      </c>
      <c r="C65" s="25" t="s">
        <v>809</v>
      </c>
      <c r="D65" s="20" t="s">
        <v>330</v>
      </c>
      <c r="E65" s="12"/>
      <c r="F65" s="12"/>
      <c r="G65" s="12"/>
      <c r="H65" s="160"/>
    </row>
    <row r="66" spans="1:8" ht="20.100000000000001" customHeight="1" x14ac:dyDescent="0.2">
      <c r="B66" s="574" t="s">
        <v>480</v>
      </c>
      <c r="C66" s="25" t="s">
        <v>481</v>
      </c>
      <c r="D66" s="20" t="s">
        <v>331</v>
      </c>
      <c r="E66" s="12"/>
      <c r="F66" s="12"/>
      <c r="G66" s="12"/>
      <c r="H66" s="160"/>
    </row>
    <row r="67" spans="1:8" ht="25.5" customHeight="1" x14ac:dyDescent="0.2">
      <c r="B67" s="574" t="s">
        <v>482</v>
      </c>
      <c r="C67" s="25" t="s">
        <v>483</v>
      </c>
      <c r="D67" s="20" t="s">
        <v>332</v>
      </c>
      <c r="E67" s="12"/>
      <c r="F67" s="12"/>
      <c r="G67" s="12"/>
      <c r="H67" s="160"/>
    </row>
    <row r="68" spans="1:8" ht="25.5" customHeight="1" x14ac:dyDescent="0.2">
      <c r="B68" s="574">
        <v>235</v>
      </c>
      <c r="C68" s="25" t="s">
        <v>484</v>
      </c>
      <c r="D68" s="20" t="s">
        <v>333</v>
      </c>
      <c r="E68" s="12"/>
      <c r="F68" s="12"/>
      <c r="G68" s="12"/>
      <c r="H68" s="160"/>
    </row>
    <row r="69" spans="1:8" ht="25.5" customHeight="1" x14ac:dyDescent="0.2">
      <c r="B69" s="574" t="s">
        <v>485</v>
      </c>
      <c r="C69" s="25" t="s">
        <v>785</v>
      </c>
      <c r="D69" s="20" t="s">
        <v>334</v>
      </c>
      <c r="E69" s="12"/>
      <c r="F69" s="12"/>
      <c r="G69" s="12"/>
      <c r="H69" s="160"/>
    </row>
    <row r="70" spans="1:8" ht="25.5" customHeight="1" x14ac:dyDescent="0.2">
      <c r="B70" s="574">
        <v>237</v>
      </c>
      <c r="C70" s="25" t="s">
        <v>486</v>
      </c>
      <c r="D70" s="20" t="s">
        <v>335</v>
      </c>
      <c r="E70" s="12"/>
      <c r="F70" s="12"/>
      <c r="G70" s="12"/>
      <c r="H70" s="160"/>
    </row>
    <row r="71" spans="1:8" ht="20.100000000000001" customHeight="1" x14ac:dyDescent="0.2">
      <c r="B71" s="574" t="s">
        <v>487</v>
      </c>
      <c r="C71" s="25" t="s">
        <v>488</v>
      </c>
      <c r="D71" s="20" t="s">
        <v>336</v>
      </c>
      <c r="E71" s="12"/>
      <c r="F71" s="12"/>
      <c r="G71" s="12"/>
      <c r="H71" s="160"/>
    </row>
    <row r="72" spans="1:8" ht="20.100000000000001" customHeight="1" x14ac:dyDescent="0.2">
      <c r="B72" s="574">
        <v>24</v>
      </c>
      <c r="C72" s="25" t="s">
        <v>489</v>
      </c>
      <c r="D72" s="20" t="s">
        <v>337</v>
      </c>
      <c r="E72" s="12">
        <v>451</v>
      </c>
      <c r="F72" s="12">
        <v>420</v>
      </c>
      <c r="G72" s="12">
        <v>580</v>
      </c>
      <c r="H72" s="160">
        <v>1040</v>
      </c>
    </row>
    <row r="73" spans="1:8" ht="25.5" customHeight="1" x14ac:dyDescent="0.2">
      <c r="B73" s="574" t="s">
        <v>490</v>
      </c>
      <c r="C73" s="25" t="s">
        <v>491</v>
      </c>
      <c r="D73" s="20" t="s">
        <v>338</v>
      </c>
      <c r="E73" s="12"/>
      <c r="F73" s="12"/>
      <c r="G73" s="12"/>
      <c r="H73" s="160">
        <v>184</v>
      </c>
    </row>
    <row r="74" spans="1:8" ht="25.5" customHeight="1" x14ac:dyDescent="0.2">
      <c r="B74" s="574"/>
      <c r="C74" s="19" t="s">
        <v>574</v>
      </c>
      <c r="D74" s="20" t="s">
        <v>339</v>
      </c>
      <c r="E74" s="12">
        <f>SUM(E9+E40+E41)</f>
        <v>2095</v>
      </c>
      <c r="F74" s="12">
        <f t="shared" ref="F74:G74" si="2">SUM(F9+F40+F41)</f>
        <v>2039</v>
      </c>
      <c r="G74" s="12">
        <f t="shared" si="2"/>
        <v>2674</v>
      </c>
      <c r="H74" s="12">
        <f>SUM(H9+H40+H41)</f>
        <v>5128</v>
      </c>
    </row>
    <row r="75" spans="1:8" ht="20.100000000000001" customHeight="1" x14ac:dyDescent="0.2">
      <c r="B75" s="574">
        <v>88</v>
      </c>
      <c r="C75" s="19" t="s">
        <v>492</v>
      </c>
      <c r="D75" s="20" t="s">
        <v>340</v>
      </c>
      <c r="E75" s="12"/>
      <c r="F75" s="12"/>
      <c r="G75" s="12"/>
      <c r="H75" s="160"/>
    </row>
    <row r="76" spans="1:8" ht="20.100000000000001" customHeight="1" x14ac:dyDescent="0.2">
      <c r="A76" s="47"/>
      <c r="B76" s="575"/>
      <c r="C76" s="19" t="s">
        <v>37</v>
      </c>
      <c r="D76" s="26"/>
      <c r="E76" s="12"/>
      <c r="F76" s="12"/>
      <c r="G76" s="12"/>
      <c r="H76" s="160"/>
    </row>
    <row r="77" spans="1:8" ht="20.100000000000001" customHeight="1" x14ac:dyDescent="0.2">
      <c r="A77" s="47"/>
      <c r="B77" s="795"/>
      <c r="C77" s="21" t="s">
        <v>493</v>
      </c>
      <c r="D77" s="793" t="s">
        <v>136</v>
      </c>
      <c r="E77" s="862">
        <v>1920</v>
      </c>
      <c r="F77" s="862">
        <v>1950</v>
      </c>
      <c r="G77" s="862">
        <v>2183</v>
      </c>
      <c r="H77" s="864">
        <f>SUM(H79+H80+H81+H82+H83-H84+H85+H88-H89)</f>
        <v>4608</v>
      </c>
    </row>
    <row r="78" spans="1:8" ht="20.100000000000001" customHeight="1" x14ac:dyDescent="0.2">
      <c r="A78" s="47"/>
      <c r="B78" s="795"/>
      <c r="C78" s="22" t="s">
        <v>494</v>
      </c>
      <c r="D78" s="793"/>
      <c r="E78" s="863"/>
      <c r="F78" s="863"/>
      <c r="G78" s="863"/>
      <c r="H78" s="865"/>
    </row>
    <row r="79" spans="1:8" ht="20.100000000000001" customHeight="1" x14ac:dyDescent="0.2">
      <c r="A79" s="47"/>
      <c r="B79" s="573" t="s">
        <v>495</v>
      </c>
      <c r="C79" s="25" t="s">
        <v>496</v>
      </c>
      <c r="D79" s="20" t="s">
        <v>137</v>
      </c>
      <c r="E79" s="12">
        <v>1000</v>
      </c>
      <c r="F79" s="12">
        <v>1000</v>
      </c>
      <c r="G79" s="12">
        <v>1000</v>
      </c>
      <c r="H79" s="160">
        <v>1000</v>
      </c>
    </row>
    <row r="80" spans="1:8" ht="20.100000000000001" customHeight="1" x14ac:dyDescent="0.2">
      <c r="B80" s="574">
        <v>31</v>
      </c>
      <c r="C80" s="25" t="s">
        <v>497</v>
      </c>
      <c r="D80" s="20" t="s">
        <v>138</v>
      </c>
      <c r="E80" s="12"/>
      <c r="F80" s="12"/>
      <c r="G80" s="12"/>
      <c r="H80" s="160"/>
    </row>
    <row r="81" spans="1:8" ht="20.100000000000001" customHeight="1" x14ac:dyDescent="0.2">
      <c r="B81" s="574">
        <v>306</v>
      </c>
      <c r="C81" s="25" t="s">
        <v>498</v>
      </c>
      <c r="D81" s="20" t="s">
        <v>139</v>
      </c>
      <c r="E81" s="12"/>
      <c r="F81" s="12"/>
      <c r="G81" s="12"/>
      <c r="H81" s="160"/>
    </row>
    <row r="82" spans="1:8" ht="20.100000000000001" customHeight="1" x14ac:dyDescent="0.2">
      <c r="B82" s="574">
        <v>32</v>
      </c>
      <c r="C82" s="25" t="s">
        <v>499</v>
      </c>
      <c r="D82" s="20" t="s">
        <v>140</v>
      </c>
      <c r="E82" s="12"/>
      <c r="F82" s="12"/>
      <c r="G82" s="12"/>
      <c r="H82" s="160"/>
    </row>
    <row r="83" spans="1:8" ht="58.5" customHeight="1" x14ac:dyDescent="0.2">
      <c r="B83" s="574" t="s">
        <v>500</v>
      </c>
      <c r="C83" s="25" t="s">
        <v>803</v>
      </c>
      <c r="D83" s="20" t="s">
        <v>141</v>
      </c>
      <c r="E83" s="12"/>
      <c r="F83" s="12"/>
      <c r="G83" s="12"/>
      <c r="H83" s="160"/>
    </row>
    <row r="84" spans="1:8" ht="49.5" customHeight="1" x14ac:dyDescent="0.2">
      <c r="B84" s="574" t="s">
        <v>501</v>
      </c>
      <c r="C84" s="25" t="s">
        <v>810</v>
      </c>
      <c r="D84" s="20" t="s">
        <v>142</v>
      </c>
      <c r="E84" s="12"/>
      <c r="F84" s="12"/>
      <c r="G84" s="12"/>
      <c r="H84" s="160"/>
    </row>
    <row r="85" spans="1:8" ht="20.100000000000001" customHeight="1" x14ac:dyDescent="0.2">
      <c r="B85" s="574">
        <v>34</v>
      </c>
      <c r="C85" s="25" t="s">
        <v>502</v>
      </c>
      <c r="D85" s="20" t="s">
        <v>143</v>
      </c>
      <c r="E85" s="12">
        <v>920</v>
      </c>
      <c r="F85" s="12">
        <v>950</v>
      </c>
      <c r="G85" s="12">
        <v>1183</v>
      </c>
      <c r="H85" s="160">
        <v>3608</v>
      </c>
    </row>
    <row r="86" spans="1:8" ht="20.100000000000001" customHeight="1" x14ac:dyDescent="0.2">
      <c r="B86" s="574">
        <v>340</v>
      </c>
      <c r="C86" s="25" t="s">
        <v>153</v>
      </c>
      <c r="D86" s="20" t="s">
        <v>144</v>
      </c>
      <c r="E86" s="12">
        <v>898</v>
      </c>
      <c r="F86" s="12">
        <v>898</v>
      </c>
      <c r="G86" s="12">
        <v>898</v>
      </c>
      <c r="H86" s="160">
        <v>898</v>
      </c>
    </row>
    <row r="87" spans="1:8" ht="20.100000000000001" customHeight="1" x14ac:dyDescent="0.2">
      <c r="B87" s="574">
        <v>341</v>
      </c>
      <c r="C87" s="25" t="s">
        <v>503</v>
      </c>
      <c r="D87" s="20" t="s">
        <v>145</v>
      </c>
      <c r="E87" s="12">
        <v>22</v>
      </c>
      <c r="F87" s="12">
        <v>52</v>
      </c>
      <c r="G87" s="12">
        <v>285</v>
      </c>
      <c r="H87" s="160">
        <v>2710</v>
      </c>
    </row>
    <row r="88" spans="1:8" ht="20.100000000000001" customHeight="1" x14ac:dyDescent="0.2">
      <c r="B88" s="574"/>
      <c r="C88" s="25" t="s">
        <v>504</v>
      </c>
      <c r="D88" s="20" t="s">
        <v>146</v>
      </c>
      <c r="E88" s="12"/>
      <c r="F88" s="12"/>
      <c r="G88" s="12"/>
      <c r="H88" s="160"/>
    </row>
    <row r="89" spans="1:8" ht="20.100000000000001" customHeight="1" x14ac:dyDescent="0.2">
      <c r="B89" s="574">
        <v>35</v>
      </c>
      <c r="C89" s="25" t="s">
        <v>505</v>
      </c>
      <c r="D89" s="20" t="s">
        <v>147</v>
      </c>
      <c r="E89" s="12"/>
      <c r="F89" s="12"/>
      <c r="G89" s="12"/>
      <c r="H89" s="160"/>
    </row>
    <row r="90" spans="1:8" ht="20.100000000000001" customHeight="1" x14ac:dyDescent="0.2">
      <c r="B90" s="574">
        <v>350</v>
      </c>
      <c r="C90" s="25" t="s">
        <v>506</v>
      </c>
      <c r="D90" s="20" t="s">
        <v>148</v>
      </c>
      <c r="E90" s="12"/>
      <c r="F90" s="12"/>
      <c r="G90" s="12"/>
      <c r="H90" s="160"/>
    </row>
    <row r="91" spans="1:8" ht="20.100000000000001" customHeight="1" x14ac:dyDescent="0.2">
      <c r="A91" s="47"/>
      <c r="B91" s="573">
        <v>351</v>
      </c>
      <c r="C91" s="25" t="s">
        <v>159</v>
      </c>
      <c r="D91" s="20" t="s">
        <v>149</v>
      </c>
      <c r="E91" s="12"/>
      <c r="F91" s="12"/>
      <c r="G91" s="12"/>
      <c r="H91" s="160"/>
    </row>
    <row r="92" spans="1:8" ht="22.5" customHeight="1" x14ac:dyDescent="0.2">
      <c r="A92" s="47"/>
      <c r="B92" s="795"/>
      <c r="C92" s="21" t="s">
        <v>507</v>
      </c>
      <c r="D92" s="793" t="s">
        <v>150</v>
      </c>
      <c r="E92" s="862"/>
      <c r="F92" s="862"/>
      <c r="G92" s="862"/>
      <c r="H92" s="864"/>
    </row>
    <row r="93" spans="1:8" ht="13.5" customHeight="1" x14ac:dyDescent="0.2">
      <c r="A93" s="47"/>
      <c r="B93" s="795"/>
      <c r="C93" s="22" t="s">
        <v>508</v>
      </c>
      <c r="D93" s="793"/>
      <c r="E93" s="863"/>
      <c r="F93" s="863"/>
      <c r="G93" s="863"/>
      <c r="H93" s="865"/>
    </row>
    <row r="94" spans="1:8" ht="20.100000000000001" customHeight="1" x14ac:dyDescent="0.2">
      <c r="A94" s="47"/>
      <c r="B94" s="795">
        <v>40</v>
      </c>
      <c r="C94" s="23" t="s">
        <v>509</v>
      </c>
      <c r="D94" s="793" t="s">
        <v>151</v>
      </c>
      <c r="E94" s="862"/>
      <c r="F94" s="862"/>
      <c r="G94" s="862"/>
      <c r="H94" s="864"/>
    </row>
    <row r="95" spans="1:8" ht="14.25" customHeight="1" x14ac:dyDescent="0.2">
      <c r="A95" s="47"/>
      <c r="B95" s="795"/>
      <c r="C95" s="24" t="s">
        <v>510</v>
      </c>
      <c r="D95" s="793"/>
      <c r="E95" s="863"/>
      <c r="F95" s="863"/>
      <c r="G95" s="863"/>
      <c r="H95" s="865"/>
    </row>
    <row r="96" spans="1:8" ht="25.5" customHeight="1" x14ac:dyDescent="0.2">
      <c r="A96" s="47"/>
      <c r="B96" s="573">
        <v>404</v>
      </c>
      <c r="C96" s="25" t="s">
        <v>511</v>
      </c>
      <c r="D96" s="20" t="s">
        <v>152</v>
      </c>
      <c r="E96" s="12"/>
      <c r="F96" s="12"/>
      <c r="G96" s="12"/>
      <c r="H96" s="160"/>
    </row>
    <row r="97" spans="1:8" ht="20.100000000000001" customHeight="1" x14ac:dyDescent="0.2">
      <c r="A97" s="47"/>
      <c r="B97" s="573">
        <v>400</v>
      </c>
      <c r="C97" s="25" t="s">
        <v>512</v>
      </c>
      <c r="D97" s="20" t="s">
        <v>154</v>
      </c>
      <c r="E97" s="12"/>
      <c r="F97" s="12"/>
      <c r="G97" s="12"/>
      <c r="H97" s="160"/>
    </row>
    <row r="98" spans="1:8" ht="20.100000000000001" customHeight="1" x14ac:dyDescent="0.2">
      <c r="A98" s="47"/>
      <c r="B98" s="573" t="s">
        <v>805</v>
      </c>
      <c r="C98" s="25" t="s">
        <v>513</v>
      </c>
      <c r="D98" s="20" t="s">
        <v>155</v>
      </c>
      <c r="E98" s="12"/>
      <c r="F98" s="12"/>
      <c r="G98" s="12"/>
      <c r="H98" s="160"/>
    </row>
    <row r="99" spans="1:8" ht="20.100000000000001" customHeight="1" x14ac:dyDescent="0.2">
      <c r="A99" s="47"/>
      <c r="B99" s="795">
        <v>41</v>
      </c>
      <c r="C99" s="23" t="s">
        <v>514</v>
      </c>
      <c r="D99" s="793" t="s">
        <v>156</v>
      </c>
      <c r="E99" s="862"/>
      <c r="F99" s="862"/>
      <c r="G99" s="862"/>
      <c r="H99" s="864"/>
    </row>
    <row r="100" spans="1:8" ht="12" customHeight="1" x14ac:dyDescent="0.2">
      <c r="A100" s="47"/>
      <c r="B100" s="795"/>
      <c r="C100" s="24" t="s">
        <v>515</v>
      </c>
      <c r="D100" s="793"/>
      <c r="E100" s="863"/>
      <c r="F100" s="863"/>
      <c r="G100" s="863"/>
      <c r="H100" s="865"/>
    </row>
    <row r="101" spans="1:8" ht="20.100000000000001" customHeight="1" x14ac:dyDescent="0.2">
      <c r="B101" s="574">
        <v>410</v>
      </c>
      <c r="C101" s="25" t="s">
        <v>516</v>
      </c>
      <c r="D101" s="20" t="s">
        <v>157</v>
      </c>
      <c r="E101" s="12"/>
      <c r="F101" s="12"/>
      <c r="G101" s="12"/>
      <c r="H101" s="160"/>
    </row>
    <row r="102" spans="1:8" ht="36.75" customHeight="1" x14ac:dyDescent="0.2">
      <c r="B102" s="574" t="s">
        <v>517</v>
      </c>
      <c r="C102" s="25" t="s">
        <v>518</v>
      </c>
      <c r="D102" s="20" t="s">
        <v>158</v>
      </c>
      <c r="E102" s="12"/>
      <c r="F102" s="12"/>
      <c r="G102" s="12"/>
      <c r="H102" s="160"/>
    </row>
    <row r="103" spans="1:8" ht="39" customHeight="1" x14ac:dyDescent="0.2">
      <c r="B103" s="574" t="s">
        <v>517</v>
      </c>
      <c r="C103" s="25" t="s">
        <v>519</v>
      </c>
      <c r="D103" s="20" t="s">
        <v>160</v>
      </c>
      <c r="E103" s="12"/>
      <c r="F103" s="12"/>
      <c r="G103" s="12"/>
      <c r="H103" s="160"/>
    </row>
    <row r="104" spans="1:8" ht="25.5" customHeight="1" x14ac:dyDescent="0.2">
      <c r="B104" s="574" t="s">
        <v>520</v>
      </c>
      <c r="C104" s="25" t="s">
        <v>521</v>
      </c>
      <c r="D104" s="20" t="s">
        <v>161</v>
      </c>
      <c r="E104" s="12"/>
      <c r="F104" s="12"/>
      <c r="G104" s="12"/>
      <c r="H104" s="160"/>
    </row>
    <row r="105" spans="1:8" ht="25.5" customHeight="1" x14ac:dyDescent="0.2">
      <c r="B105" s="574" t="s">
        <v>522</v>
      </c>
      <c r="C105" s="25" t="s">
        <v>786</v>
      </c>
      <c r="D105" s="20" t="s">
        <v>162</v>
      </c>
      <c r="E105" s="12"/>
      <c r="F105" s="12"/>
      <c r="G105" s="12"/>
      <c r="H105" s="160"/>
    </row>
    <row r="106" spans="1:8" ht="20.100000000000001" customHeight="1" x14ac:dyDescent="0.2">
      <c r="B106" s="574">
        <v>413</v>
      </c>
      <c r="C106" s="25" t="s">
        <v>523</v>
      </c>
      <c r="D106" s="20" t="s">
        <v>163</v>
      </c>
      <c r="E106" s="12"/>
      <c r="F106" s="12"/>
      <c r="G106" s="12"/>
      <c r="H106" s="160"/>
    </row>
    <row r="107" spans="1:8" ht="20.100000000000001" customHeight="1" x14ac:dyDescent="0.2">
      <c r="B107" s="574">
        <v>419</v>
      </c>
      <c r="C107" s="25" t="s">
        <v>524</v>
      </c>
      <c r="D107" s="20" t="s">
        <v>164</v>
      </c>
      <c r="E107" s="12"/>
      <c r="F107" s="12"/>
      <c r="G107" s="12"/>
      <c r="H107" s="160"/>
    </row>
    <row r="108" spans="1:8" ht="24" customHeight="1" x14ac:dyDescent="0.2">
      <c r="B108" s="574" t="s">
        <v>525</v>
      </c>
      <c r="C108" s="25" t="s">
        <v>526</v>
      </c>
      <c r="D108" s="20" t="s">
        <v>165</v>
      </c>
      <c r="E108" s="12"/>
      <c r="F108" s="12"/>
      <c r="G108" s="12"/>
      <c r="H108" s="160"/>
    </row>
    <row r="109" spans="1:8" ht="20.100000000000001" customHeight="1" x14ac:dyDescent="0.2">
      <c r="B109" s="574">
        <v>498</v>
      </c>
      <c r="C109" s="19" t="s">
        <v>527</v>
      </c>
      <c r="D109" s="20" t="s">
        <v>166</v>
      </c>
      <c r="E109" s="12"/>
      <c r="F109" s="12"/>
      <c r="G109" s="12"/>
      <c r="H109" s="160"/>
    </row>
    <row r="110" spans="1:8" ht="24" customHeight="1" x14ac:dyDescent="0.2">
      <c r="A110" s="47"/>
      <c r="B110" s="573" t="s">
        <v>528</v>
      </c>
      <c r="C110" s="19" t="s">
        <v>529</v>
      </c>
      <c r="D110" s="20" t="s">
        <v>167</v>
      </c>
      <c r="E110" s="12"/>
      <c r="F110" s="12"/>
      <c r="G110" s="12"/>
      <c r="H110" s="160"/>
    </row>
    <row r="111" spans="1:8" ht="23.25" customHeight="1" x14ac:dyDescent="0.2">
      <c r="A111" s="47"/>
      <c r="B111" s="795"/>
      <c r="C111" s="21" t="s">
        <v>530</v>
      </c>
      <c r="D111" s="793" t="s">
        <v>168</v>
      </c>
      <c r="E111" s="862">
        <v>175</v>
      </c>
      <c r="F111" s="862">
        <v>89</v>
      </c>
      <c r="G111" s="862">
        <v>491</v>
      </c>
      <c r="H111" s="864">
        <f>SUM(H113+H114+H123+H124+H132+H137+H138)</f>
        <v>520</v>
      </c>
    </row>
    <row r="112" spans="1:8" ht="13.5" customHeight="1" x14ac:dyDescent="0.2">
      <c r="A112" s="47"/>
      <c r="B112" s="795"/>
      <c r="C112" s="22" t="s">
        <v>531</v>
      </c>
      <c r="D112" s="793"/>
      <c r="E112" s="863"/>
      <c r="F112" s="863"/>
      <c r="G112" s="863"/>
      <c r="H112" s="865"/>
    </row>
    <row r="113" spans="1:9" ht="20.100000000000001" customHeight="1" x14ac:dyDescent="0.2">
      <c r="A113" s="47"/>
      <c r="B113" s="573">
        <v>467</v>
      </c>
      <c r="C113" s="25" t="s">
        <v>532</v>
      </c>
      <c r="D113" s="20" t="s">
        <v>169</v>
      </c>
      <c r="E113" s="12"/>
      <c r="F113" s="12"/>
      <c r="G113" s="12"/>
      <c r="H113" s="160"/>
    </row>
    <row r="114" spans="1:9" ht="20.100000000000001" customHeight="1" x14ac:dyDescent="0.2">
      <c r="A114" s="47"/>
      <c r="B114" s="795" t="s">
        <v>533</v>
      </c>
      <c r="C114" s="23" t="s">
        <v>534</v>
      </c>
      <c r="D114" s="793" t="s">
        <v>170</v>
      </c>
      <c r="E114" s="862"/>
      <c r="F114" s="862"/>
      <c r="G114" s="862"/>
      <c r="H114" s="864"/>
    </row>
    <row r="115" spans="1:9" ht="15" customHeight="1" x14ac:dyDescent="0.2">
      <c r="A115" s="47"/>
      <c r="B115" s="795"/>
      <c r="C115" s="24" t="s">
        <v>535</v>
      </c>
      <c r="D115" s="793"/>
      <c r="E115" s="863"/>
      <c r="F115" s="863"/>
      <c r="G115" s="863"/>
      <c r="H115" s="865"/>
    </row>
    <row r="116" spans="1:9" ht="25.5" customHeight="1" x14ac:dyDescent="0.2">
      <c r="A116" s="47"/>
      <c r="B116" s="573" t="s">
        <v>536</v>
      </c>
      <c r="C116" s="25" t="s">
        <v>537</v>
      </c>
      <c r="D116" s="20" t="s">
        <v>171</v>
      </c>
      <c r="E116" s="12"/>
      <c r="F116" s="12"/>
      <c r="G116" s="12"/>
      <c r="H116" s="160"/>
    </row>
    <row r="117" spans="1:9" ht="25.5" customHeight="1" x14ac:dyDescent="0.2">
      <c r="B117" s="574" t="s">
        <v>536</v>
      </c>
      <c r="C117" s="25" t="s">
        <v>538</v>
      </c>
      <c r="D117" s="20" t="s">
        <v>172</v>
      </c>
      <c r="E117" s="12"/>
      <c r="F117" s="12"/>
      <c r="G117" s="12"/>
      <c r="H117" s="160"/>
    </row>
    <row r="118" spans="1:9" ht="25.5" customHeight="1" x14ac:dyDescent="0.2">
      <c r="B118" s="574" t="s">
        <v>539</v>
      </c>
      <c r="C118" s="25" t="s">
        <v>540</v>
      </c>
      <c r="D118" s="20" t="s">
        <v>173</v>
      </c>
      <c r="E118" s="12"/>
      <c r="F118" s="12"/>
      <c r="G118" s="12"/>
      <c r="H118" s="160"/>
    </row>
    <row r="119" spans="1:9" ht="24.75" customHeight="1" x14ac:dyDescent="0.2">
      <c r="B119" s="574" t="s">
        <v>541</v>
      </c>
      <c r="C119" s="25" t="s">
        <v>542</v>
      </c>
      <c r="D119" s="20" t="s">
        <v>174</v>
      </c>
      <c r="E119" s="12"/>
      <c r="F119" s="12"/>
      <c r="G119" s="12"/>
      <c r="H119" s="160"/>
      <c r="I119" s="743"/>
    </row>
    <row r="120" spans="1:9" ht="24.75" customHeight="1" x14ac:dyDescent="0.2">
      <c r="B120" s="574" t="s">
        <v>543</v>
      </c>
      <c r="C120" s="25" t="s">
        <v>544</v>
      </c>
      <c r="D120" s="20" t="s">
        <v>175</v>
      </c>
      <c r="E120" s="12"/>
      <c r="F120" s="12"/>
      <c r="G120" s="12"/>
      <c r="H120" s="160"/>
    </row>
    <row r="121" spans="1:9" ht="20.100000000000001" customHeight="1" x14ac:dyDescent="0.2">
      <c r="B121" s="574">
        <v>426</v>
      </c>
      <c r="C121" s="25" t="s">
        <v>545</v>
      </c>
      <c r="D121" s="20" t="s">
        <v>176</v>
      </c>
      <c r="E121" s="12"/>
      <c r="F121" s="12"/>
      <c r="G121" s="12"/>
      <c r="H121" s="160"/>
    </row>
    <row r="122" spans="1:9" ht="20.100000000000001" customHeight="1" x14ac:dyDescent="0.2">
      <c r="B122" s="574">
        <v>428</v>
      </c>
      <c r="C122" s="25" t="s">
        <v>546</v>
      </c>
      <c r="D122" s="20" t="s">
        <v>177</v>
      </c>
      <c r="E122" s="12"/>
      <c r="F122" s="12"/>
      <c r="G122" s="12"/>
      <c r="H122" s="160"/>
    </row>
    <row r="123" spans="1:9" ht="20.100000000000001" customHeight="1" x14ac:dyDescent="0.2">
      <c r="B123" s="574">
        <v>430</v>
      </c>
      <c r="C123" s="25" t="s">
        <v>547</v>
      </c>
      <c r="D123" s="20" t="s">
        <v>178</v>
      </c>
      <c r="E123" s="12"/>
      <c r="F123" s="12"/>
      <c r="G123" s="12"/>
      <c r="H123" s="160"/>
    </row>
    <row r="124" spans="1:9" ht="20.100000000000001" customHeight="1" x14ac:dyDescent="0.2">
      <c r="A124" s="47"/>
      <c r="B124" s="795" t="s">
        <v>548</v>
      </c>
      <c r="C124" s="23" t="s">
        <v>549</v>
      </c>
      <c r="D124" s="793" t="s">
        <v>179</v>
      </c>
      <c r="E124" s="862">
        <v>150</v>
      </c>
      <c r="F124" s="862">
        <v>74</v>
      </c>
      <c r="G124" s="862">
        <v>380</v>
      </c>
      <c r="H124" s="864">
        <f>SUM(H126+H127+H128+H129+H130+H131)</f>
        <v>220</v>
      </c>
    </row>
    <row r="125" spans="1:9" ht="12.75" customHeight="1" x14ac:dyDescent="0.2">
      <c r="A125" s="47"/>
      <c r="B125" s="795"/>
      <c r="C125" s="24" t="s">
        <v>550</v>
      </c>
      <c r="D125" s="793"/>
      <c r="E125" s="863"/>
      <c r="F125" s="863"/>
      <c r="G125" s="863"/>
      <c r="H125" s="865"/>
    </row>
    <row r="126" spans="1:9" ht="24.75" customHeight="1" x14ac:dyDescent="0.2">
      <c r="B126" s="574" t="s">
        <v>551</v>
      </c>
      <c r="C126" s="25" t="s">
        <v>552</v>
      </c>
      <c r="D126" s="20" t="s">
        <v>180</v>
      </c>
      <c r="E126" s="12"/>
      <c r="F126" s="12"/>
      <c r="G126" s="12"/>
      <c r="H126" s="160"/>
    </row>
    <row r="127" spans="1:9" ht="24.75" customHeight="1" x14ac:dyDescent="0.2">
      <c r="B127" s="574" t="s">
        <v>553</v>
      </c>
      <c r="C127" s="25" t="s">
        <v>554</v>
      </c>
      <c r="D127" s="20" t="s">
        <v>181</v>
      </c>
      <c r="E127" s="12"/>
      <c r="F127" s="12"/>
      <c r="G127" s="12"/>
      <c r="H127" s="160"/>
    </row>
    <row r="128" spans="1:9" ht="20.100000000000001" customHeight="1" x14ac:dyDescent="0.2">
      <c r="B128" s="574">
        <v>435</v>
      </c>
      <c r="C128" s="25" t="s">
        <v>555</v>
      </c>
      <c r="D128" s="20" t="s">
        <v>182</v>
      </c>
      <c r="E128" s="12">
        <v>150</v>
      </c>
      <c r="F128" s="12">
        <v>74</v>
      </c>
      <c r="G128" s="12">
        <v>380</v>
      </c>
      <c r="H128" s="160">
        <v>220</v>
      </c>
    </row>
    <row r="129" spans="1:8" ht="20.100000000000001" customHeight="1" x14ac:dyDescent="0.2">
      <c r="B129" s="574">
        <v>436</v>
      </c>
      <c r="C129" s="25" t="s">
        <v>556</v>
      </c>
      <c r="D129" s="20" t="s">
        <v>183</v>
      </c>
      <c r="E129" s="12"/>
      <c r="F129" s="12"/>
      <c r="G129" s="12"/>
      <c r="H129" s="160"/>
    </row>
    <row r="130" spans="1:8" ht="20.100000000000001" customHeight="1" x14ac:dyDescent="0.2">
      <c r="B130" s="574" t="s">
        <v>557</v>
      </c>
      <c r="C130" s="25" t="s">
        <v>558</v>
      </c>
      <c r="D130" s="20" t="s">
        <v>184</v>
      </c>
      <c r="E130" s="12"/>
      <c r="F130" s="12"/>
      <c r="G130" s="12"/>
      <c r="H130" s="160"/>
    </row>
    <row r="131" spans="1:8" ht="20.100000000000001" customHeight="1" x14ac:dyDescent="0.2">
      <c r="B131" s="574" t="s">
        <v>557</v>
      </c>
      <c r="C131" s="25" t="s">
        <v>559</v>
      </c>
      <c r="D131" s="20" t="s">
        <v>185</v>
      </c>
      <c r="E131" s="12"/>
      <c r="F131" s="12"/>
      <c r="G131" s="12"/>
      <c r="H131" s="160"/>
    </row>
    <row r="132" spans="1:8" ht="20.100000000000001" customHeight="1" x14ac:dyDescent="0.2">
      <c r="A132" s="47"/>
      <c r="B132" s="795" t="s">
        <v>560</v>
      </c>
      <c r="C132" s="23" t="s">
        <v>561</v>
      </c>
      <c r="D132" s="793" t="s">
        <v>186</v>
      </c>
      <c r="E132" s="866">
        <v>25</v>
      </c>
      <c r="F132" s="866">
        <v>300</v>
      </c>
      <c r="G132" s="866">
        <v>300</v>
      </c>
      <c r="H132" s="868">
        <f>SUM(H134:H136)</f>
        <v>300</v>
      </c>
    </row>
    <row r="133" spans="1:8" ht="15.75" customHeight="1" x14ac:dyDescent="0.2">
      <c r="A133" s="47"/>
      <c r="B133" s="795"/>
      <c r="C133" s="24" t="s">
        <v>562</v>
      </c>
      <c r="D133" s="793"/>
      <c r="E133" s="867"/>
      <c r="F133" s="867"/>
      <c r="G133" s="867"/>
      <c r="H133" s="869"/>
    </row>
    <row r="134" spans="1:8" ht="20.100000000000001" customHeight="1" x14ac:dyDescent="0.2">
      <c r="B134" s="574" t="s">
        <v>806</v>
      </c>
      <c r="C134" s="25" t="s">
        <v>563</v>
      </c>
      <c r="D134" s="20" t="s">
        <v>187</v>
      </c>
      <c r="E134" s="12">
        <v>25</v>
      </c>
      <c r="F134" s="12">
        <v>300</v>
      </c>
      <c r="G134" s="12">
        <v>300</v>
      </c>
      <c r="H134" s="160">
        <v>300</v>
      </c>
    </row>
    <row r="135" spans="1:8" ht="24.75" customHeight="1" x14ac:dyDescent="0.2">
      <c r="B135" s="574" t="s">
        <v>564</v>
      </c>
      <c r="C135" s="25" t="s">
        <v>807</v>
      </c>
      <c r="D135" s="20" t="s">
        <v>188</v>
      </c>
      <c r="E135" s="12"/>
      <c r="F135" s="12"/>
      <c r="G135" s="12"/>
      <c r="H135" s="160"/>
    </row>
    <row r="136" spans="1:8" ht="20.100000000000001" customHeight="1" x14ac:dyDescent="0.2">
      <c r="B136" s="574">
        <v>481</v>
      </c>
      <c r="C136" s="25" t="s">
        <v>565</v>
      </c>
      <c r="D136" s="20" t="s">
        <v>189</v>
      </c>
      <c r="E136" s="12"/>
      <c r="F136" s="12"/>
      <c r="G136" s="12"/>
      <c r="H136" s="160"/>
    </row>
    <row r="137" spans="1:8" ht="36.75" customHeight="1" x14ac:dyDescent="0.2">
      <c r="B137" s="574">
        <v>427</v>
      </c>
      <c r="C137" s="25" t="s">
        <v>566</v>
      </c>
      <c r="D137" s="20" t="s">
        <v>190</v>
      </c>
      <c r="E137" s="12"/>
      <c r="F137" s="12"/>
      <c r="G137" s="12"/>
      <c r="H137" s="160"/>
    </row>
    <row r="138" spans="1:8" ht="36.75" customHeight="1" x14ac:dyDescent="0.2">
      <c r="A138" s="47"/>
      <c r="B138" s="573" t="s">
        <v>567</v>
      </c>
      <c r="C138" s="25" t="s">
        <v>568</v>
      </c>
      <c r="D138" s="20" t="s">
        <v>191</v>
      </c>
      <c r="E138" s="12"/>
      <c r="F138" s="12"/>
      <c r="G138" s="12"/>
      <c r="H138" s="160"/>
    </row>
    <row r="139" spans="1:8" ht="20.100000000000001" customHeight="1" x14ac:dyDescent="0.2">
      <c r="A139" s="47"/>
      <c r="B139" s="795"/>
      <c r="C139" s="21" t="s">
        <v>569</v>
      </c>
      <c r="D139" s="793" t="s">
        <v>192</v>
      </c>
      <c r="E139" s="862"/>
      <c r="F139" s="862"/>
      <c r="G139" s="862"/>
      <c r="H139" s="864"/>
    </row>
    <row r="140" spans="1:8" ht="23.25" customHeight="1" x14ac:dyDescent="0.2">
      <c r="A140" s="47"/>
      <c r="B140" s="795"/>
      <c r="C140" s="22" t="s">
        <v>570</v>
      </c>
      <c r="D140" s="793"/>
      <c r="E140" s="863"/>
      <c r="F140" s="863"/>
      <c r="G140" s="863"/>
      <c r="H140" s="865"/>
    </row>
    <row r="141" spans="1:8" ht="20.100000000000001" customHeight="1" x14ac:dyDescent="0.2">
      <c r="A141" s="47"/>
      <c r="B141" s="795"/>
      <c r="C141" s="21" t="s">
        <v>571</v>
      </c>
      <c r="D141" s="793" t="s">
        <v>193</v>
      </c>
      <c r="E141" s="862">
        <f>SUM(E77+E92+E109+E110+E111-E139)</f>
        <v>2095</v>
      </c>
      <c r="F141" s="862">
        <f t="shared" ref="F141:G141" si="3">SUM(F77+F92+F109+F110+F111-F139)</f>
        <v>2039</v>
      </c>
      <c r="G141" s="862">
        <f t="shared" si="3"/>
        <v>2674</v>
      </c>
      <c r="H141" s="862">
        <f>SUM(H77+H92+H109+H110+H111-H139)</f>
        <v>5128</v>
      </c>
    </row>
    <row r="142" spans="1:8" ht="14.25" customHeight="1" x14ac:dyDescent="0.2">
      <c r="A142" s="47"/>
      <c r="B142" s="795"/>
      <c r="C142" s="22" t="s">
        <v>572</v>
      </c>
      <c r="D142" s="793"/>
      <c r="E142" s="863"/>
      <c r="F142" s="863"/>
      <c r="G142" s="863"/>
      <c r="H142" s="863"/>
    </row>
    <row r="143" spans="1:8" ht="20.100000000000001" customHeight="1" thickBot="1" x14ac:dyDescent="0.25">
      <c r="A143" s="47"/>
      <c r="B143" s="577">
        <v>89</v>
      </c>
      <c r="C143" s="31" t="s">
        <v>573</v>
      </c>
      <c r="D143" s="32" t="s">
        <v>194</v>
      </c>
      <c r="E143" s="11"/>
      <c r="F143" s="11"/>
      <c r="G143" s="11"/>
      <c r="H143" s="161"/>
    </row>
  </sheetData>
  <mergeCells count="113"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59999389629810485"/>
  </sheetPr>
  <dimension ref="A1:J81"/>
  <sheetViews>
    <sheetView showGridLines="0" topLeftCell="A7" zoomScale="85" zoomScaleNormal="85" workbookViewId="0">
      <selection activeCell="K21" sqref="K21"/>
    </sheetView>
  </sheetViews>
  <sheetFormatPr defaultRowHeight="15.75" x14ac:dyDescent="0.25"/>
  <cols>
    <col min="1" max="1" width="3" style="51" customWidth="1"/>
    <col min="2" max="2" width="18.7109375" style="51" customWidth="1"/>
    <col min="3" max="3" width="69.7109375" style="51" customWidth="1"/>
    <col min="4" max="4" width="9.140625" style="51"/>
    <col min="5" max="8" width="15.7109375" style="3" customWidth="1"/>
    <col min="9" max="16384" width="9.140625" style="51"/>
  </cols>
  <sheetData>
    <row r="1" spans="1:10" x14ac:dyDescent="0.25">
      <c r="H1" s="149" t="s">
        <v>759</v>
      </c>
      <c r="I1" s="61"/>
      <c r="J1" s="61"/>
    </row>
    <row r="2" spans="1:10" ht="20.25" customHeight="1" x14ac:dyDescent="0.25">
      <c r="B2" s="802" t="s">
        <v>576</v>
      </c>
      <c r="C2" s="802"/>
      <c r="D2" s="802"/>
      <c r="E2" s="802"/>
      <c r="F2" s="802"/>
      <c r="G2" s="802"/>
      <c r="H2" s="802"/>
    </row>
    <row r="3" spans="1:10" ht="12" customHeight="1" x14ac:dyDescent="0.25">
      <c r="B3" s="802" t="s">
        <v>825</v>
      </c>
      <c r="C3" s="802"/>
      <c r="D3" s="802"/>
      <c r="E3" s="802"/>
      <c r="F3" s="802"/>
      <c r="G3" s="802"/>
      <c r="H3" s="802"/>
    </row>
    <row r="4" spans="1:10" x14ac:dyDescent="0.25">
      <c r="B4" s="217"/>
      <c r="C4" s="217"/>
      <c r="D4" s="217"/>
      <c r="E4" s="593"/>
      <c r="F4" s="593"/>
      <c r="G4" s="593"/>
      <c r="H4" s="594" t="s">
        <v>197</v>
      </c>
    </row>
    <row r="5" spans="1:10" ht="2.25" customHeight="1" thickBot="1" x14ac:dyDescent="0.3">
      <c r="B5" s="217"/>
      <c r="C5" s="217"/>
      <c r="D5" s="217"/>
      <c r="E5" s="9"/>
      <c r="F5" s="9"/>
      <c r="G5" s="9"/>
      <c r="H5" s="150"/>
    </row>
    <row r="6" spans="1:10" x14ac:dyDescent="0.25">
      <c r="A6" s="57"/>
      <c r="B6" s="884" t="s">
        <v>256</v>
      </c>
      <c r="C6" s="886" t="s">
        <v>257</v>
      </c>
      <c r="D6" s="886" t="s">
        <v>40</v>
      </c>
      <c r="E6" s="881" t="s">
        <v>64</v>
      </c>
      <c r="F6" s="882"/>
      <c r="G6" s="882"/>
      <c r="H6" s="883"/>
    </row>
    <row r="7" spans="1:10" ht="31.5" customHeight="1" x14ac:dyDescent="0.25">
      <c r="A7" s="57"/>
      <c r="B7" s="885"/>
      <c r="C7" s="887"/>
      <c r="D7" s="887"/>
      <c r="E7" s="556" t="s">
        <v>826</v>
      </c>
      <c r="F7" s="556" t="s">
        <v>827</v>
      </c>
      <c r="G7" s="556" t="s">
        <v>828</v>
      </c>
      <c r="H7" s="557" t="s">
        <v>829</v>
      </c>
    </row>
    <row r="8" spans="1:10" ht="14.25" customHeight="1" thickBot="1" x14ac:dyDescent="0.3">
      <c r="A8" s="57"/>
      <c r="B8" s="33">
        <v>1</v>
      </c>
      <c r="C8" s="30">
        <v>2</v>
      </c>
      <c r="D8" s="30">
        <v>3</v>
      </c>
      <c r="E8" s="30">
        <v>4</v>
      </c>
      <c r="F8" s="30">
        <v>5</v>
      </c>
      <c r="G8" s="30">
        <v>6</v>
      </c>
      <c r="H8" s="59">
        <v>7</v>
      </c>
    </row>
    <row r="9" spans="1:10" ht="20.100000000000001" customHeight="1" x14ac:dyDescent="0.25">
      <c r="A9" s="57"/>
      <c r="B9" s="804"/>
      <c r="C9" s="58" t="s">
        <v>577</v>
      </c>
      <c r="D9" s="891">
        <v>1001</v>
      </c>
      <c r="E9" s="888">
        <f>SUM(E11+E14+E17+E18-E19+E20+E21)</f>
        <v>2469</v>
      </c>
      <c r="F9" s="888">
        <f t="shared" ref="F9:H9" si="0">SUM(F11+F14+F17+F18-F19+F20+F21)</f>
        <v>6711</v>
      </c>
      <c r="G9" s="888">
        <f t="shared" si="0"/>
        <v>10593</v>
      </c>
      <c r="H9" s="888">
        <f t="shared" si="0"/>
        <v>15775</v>
      </c>
    </row>
    <row r="10" spans="1:10" ht="12" customHeight="1" x14ac:dyDescent="0.25">
      <c r="A10" s="57"/>
      <c r="B10" s="890"/>
      <c r="C10" s="22" t="s">
        <v>578</v>
      </c>
      <c r="D10" s="801"/>
      <c r="E10" s="889"/>
      <c r="F10" s="889"/>
      <c r="G10" s="889"/>
      <c r="H10" s="889"/>
    </row>
    <row r="11" spans="1:10" ht="20.100000000000001" customHeight="1" x14ac:dyDescent="0.25">
      <c r="A11" s="57"/>
      <c r="B11" s="34">
        <v>60</v>
      </c>
      <c r="C11" s="25" t="s">
        <v>579</v>
      </c>
      <c r="D11" s="54">
        <v>1002</v>
      </c>
      <c r="E11" s="158"/>
      <c r="F11" s="158"/>
      <c r="G11" s="158"/>
      <c r="H11" s="159"/>
    </row>
    <row r="12" spans="1:10" ht="20.100000000000001" customHeight="1" x14ac:dyDescent="0.25">
      <c r="A12" s="57"/>
      <c r="B12" s="34" t="s">
        <v>580</v>
      </c>
      <c r="C12" s="25" t="s">
        <v>581</v>
      </c>
      <c r="D12" s="54">
        <v>1003</v>
      </c>
      <c r="E12" s="12"/>
      <c r="F12" s="12"/>
      <c r="G12" s="12"/>
      <c r="H12" s="160"/>
    </row>
    <row r="13" spans="1:10" ht="20.100000000000001" customHeight="1" x14ac:dyDescent="0.25">
      <c r="A13" s="57"/>
      <c r="B13" s="34" t="s">
        <v>582</v>
      </c>
      <c r="C13" s="25" t="s">
        <v>583</v>
      </c>
      <c r="D13" s="54">
        <v>1004</v>
      </c>
      <c r="E13" s="12"/>
      <c r="F13" s="12"/>
      <c r="G13" s="12"/>
      <c r="H13" s="160"/>
    </row>
    <row r="14" spans="1:10" ht="20.100000000000001" customHeight="1" x14ac:dyDescent="0.25">
      <c r="A14" s="57"/>
      <c r="B14" s="34">
        <v>61</v>
      </c>
      <c r="C14" s="25" t="s">
        <v>584</v>
      </c>
      <c r="D14" s="54">
        <v>1005</v>
      </c>
      <c r="E14" s="12">
        <f>SUM(E15+E16)</f>
        <v>1669</v>
      </c>
      <c r="F14" s="12">
        <f>SUM(F15+F16)</f>
        <v>4705</v>
      </c>
      <c r="G14" s="12">
        <f>SUM(G15+G16)</f>
        <v>7638</v>
      </c>
      <c r="H14" s="12">
        <f>SUM(H15+H16)</f>
        <v>9400</v>
      </c>
    </row>
    <row r="15" spans="1:10" ht="20.100000000000001" customHeight="1" x14ac:dyDescent="0.25">
      <c r="A15" s="57"/>
      <c r="B15" s="34" t="s">
        <v>585</v>
      </c>
      <c r="C15" s="25" t="s">
        <v>586</v>
      </c>
      <c r="D15" s="54">
        <v>1006</v>
      </c>
      <c r="E15" s="12">
        <v>1669</v>
      </c>
      <c r="F15" s="12">
        <v>4705</v>
      </c>
      <c r="G15" s="12">
        <v>7638</v>
      </c>
      <c r="H15" s="160">
        <v>9400</v>
      </c>
    </row>
    <row r="16" spans="1:10" ht="20.100000000000001" customHeight="1" x14ac:dyDescent="0.25">
      <c r="A16" s="57"/>
      <c r="B16" s="34" t="s">
        <v>587</v>
      </c>
      <c r="C16" s="25" t="s">
        <v>588</v>
      </c>
      <c r="D16" s="54">
        <v>1007</v>
      </c>
      <c r="E16" s="12"/>
      <c r="F16" s="12"/>
      <c r="G16" s="12"/>
      <c r="H16" s="160"/>
    </row>
    <row r="17" spans="1:9" ht="20.100000000000001" customHeight="1" x14ac:dyDescent="0.25">
      <c r="A17" s="57"/>
      <c r="B17" s="34">
        <v>62</v>
      </c>
      <c r="C17" s="25" t="s">
        <v>589</v>
      </c>
      <c r="D17" s="54">
        <v>1008</v>
      </c>
      <c r="E17" s="12"/>
      <c r="F17" s="12"/>
      <c r="G17" s="12"/>
      <c r="H17" s="160"/>
    </row>
    <row r="18" spans="1:9" ht="20.100000000000001" customHeight="1" x14ac:dyDescent="0.25">
      <c r="A18" s="57"/>
      <c r="B18" s="34">
        <v>630</v>
      </c>
      <c r="C18" s="25" t="s">
        <v>590</v>
      </c>
      <c r="D18" s="54">
        <v>1009</v>
      </c>
      <c r="E18" s="12"/>
      <c r="F18" s="12"/>
      <c r="G18" s="12"/>
      <c r="H18" s="160"/>
    </row>
    <row r="19" spans="1:9" ht="20.100000000000001" customHeight="1" x14ac:dyDescent="0.25">
      <c r="A19" s="57"/>
      <c r="B19" s="34">
        <v>631</v>
      </c>
      <c r="C19" s="25" t="s">
        <v>591</v>
      </c>
      <c r="D19" s="54">
        <v>1010</v>
      </c>
      <c r="E19" s="12"/>
      <c r="F19" s="12"/>
      <c r="G19" s="12"/>
      <c r="H19" s="160"/>
    </row>
    <row r="20" spans="1:9" ht="20.100000000000001" customHeight="1" x14ac:dyDescent="0.25">
      <c r="A20" s="57"/>
      <c r="B20" s="34" t="s">
        <v>592</v>
      </c>
      <c r="C20" s="25" t="s">
        <v>593</v>
      </c>
      <c r="D20" s="54">
        <v>1011</v>
      </c>
      <c r="E20" s="12">
        <v>800</v>
      </c>
      <c r="F20" s="12">
        <v>2006</v>
      </c>
      <c r="G20" s="12">
        <v>2955</v>
      </c>
      <c r="H20" s="160">
        <v>6375</v>
      </c>
    </row>
    <row r="21" spans="1:9" ht="25.5" customHeight="1" x14ac:dyDescent="0.25">
      <c r="A21" s="57"/>
      <c r="B21" s="34" t="s">
        <v>594</v>
      </c>
      <c r="C21" s="25" t="s">
        <v>595</v>
      </c>
      <c r="D21" s="54">
        <v>1012</v>
      </c>
      <c r="E21" s="12"/>
      <c r="F21" s="12"/>
      <c r="G21" s="12"/>
      <c r="H21" s="160"/>
    </row>
    <row r="22" spans="1:9" ht="20.100000000000001" customHeight="1" x14ac:dyDescent="0.25">
      <c r="A22" s="57"/>
      <c r="B22" s="34"/>
      <c r="C22" s="19" t="s">
        <v>596</v>
      </c>
      <c r="D22" s="54">
        <v>1013</v>
      </c>
      <c r="E22" s="12">
        <f>SUM(E23+E24+E25+E29+E30+E31+E32+E33)</f>
        <v>2433</v>
      </c>
      <c r="F22" s="12">
        <f>SUM(F23+F24+F25+F29+F30+F31+F32+F33)</f>
        <v>6620</v>
      </c>
      <c r="G22" s="12">
        <f>SUM(G23+G24+G25+G29+G30+G31+G32+G33)</f>
        <v>10263</v>
      </c>
      <c r="H22" s="12">
        <f>SUM(H23+H24+H25+H29+H30+H31+H32+H33)</f>
        <v>13021</v>
      </c>
    </row>
    <row r="23" spans="1:9" ht="20.100000000000001" customHeight="1" x14ac:dyDescent="0.25">
      <c r="A23" s="57"/>
      <c r="B23" s="34">
        <v>50</v>
      </c>
      <c r="C23" s="25" t="s">
        <v>597</v>
      </c>
      <c r="D23" s="54">
        <v>1014</v>
      </c>
      <c r="E23" s="12"/>
      <c r="F23" s="12"/>
      <c r="G23" s="12"/>
      <c r="H23" s="160"/>
    </row>
    <row r="24" spans="1:9" ht="20.100000000000001" customHeight="1" x14ac:dyDescent="0.25">
      <c r="A24" s="57"/>
      <c r="B24" s="34">
        <v>51</v>
      </c>
      <c r="C24" s="25" t="s">
        <v>598</v>
      </c>
      <c r="D24" s="54">
        <v>1015</v>
      </c>
      <c r="E24" s="12">
        <v>30</v>
      </c>
      <c r="F24" s="12">
        <v>50</v>
      </c>
      <c r="G24" s="12">
        <v>80</v>
      </c>
      <c r="H24" s="160">
        <v>100</v>
      </c>
    </row>
    <row r="25" spans="1:9" ht="25.5" customHeight="1" x14ac:dyDescent="0.25">
      <c r="A25" s="57"/>
      <c r="B25" s="34">
        <v>52</v>
      </c>
      <c r="C25" s="25" t="s">
        <v>599</v>
      </c>
      <c r="D25" s="54">
        <v>1016</v>
      </c>
      <c r="E25" s="12">
        <v>1275</v>
      </c>
      <c r="F25" s="12">
        <v>2491</v>
      </c>
      <c r="G25" s="12">
        <v>3983</v>
      </c>
      <c r="H25" s="160">
        <v>5149</v>
      </c>
    </row>
    <row r="26" spans="1:9" ht="20.100000000000001" customHeight="1" x14ac:dyDescent="0.25">
      <c r="A26" s="57"/>
      <c r="B26" s="34">
        <v>520</v>
      </c>
      <c r="C26" s="25" t="s">
        <v>600</v>
      </c>
      <c r="D26" s="54">
        <v>1017</v>
      </c>
      <c r="E26" s="12"/>
      <c r="F26" s="12"/>
      <c r="G26" s="12"/>
      <c r="H26" s="160"/>
    </row>
    <row r="27" spans="1:9" ht="20.100000000000001" customHeight="1" x14ac:dyDescent="0.25">
      <c r="A27" s="57"/>
      <c r="B27" s="34">
        <v>521</v>
      </c>
      <c r="C27" s="25" t="s">
        <v>601</v>
      </c>
      <c r="D27" s="54">
        <v>1018</v>
      </c>
      <c r="E27" s="12"/>
      <c r="F27" s="12"/>
      <c r="G27" s="12"/>
      <c r="H27" s="160"/>
    </row>
    <row r="28" spans="1:9" ht="20.100000000000001" customHeight="1" x14ac:dyDescent="0.25">
      <c r="A28" s="57"/>
      <c r="B28" s="34" t="s">
        <v>811</v>
      </c>
      <c r="C28" s="25" t="s">
        <v>603</v>
      </c>
      <c r="D28" s="54">
        <v>1019</v>
      </c>
      <c r="E28" s="12"/>
      <c r="F28" s="12"/>
      <c r="G28" s="12"/>
      <c r="H28" s="160"/>
    </row>
    <row r="29" spans="1:9" ht="20.100000000000001" customHeight="1" x14ac:dyDescent="0.25">
      <c r="A29" s="57"/>
      <c r="B29" s="34">
        <v>540</v>
      </c>
      <c r="C29" s="25" t="s">
        <v>604</v>
      </c>
      <c r="D29" s="54">
        <v>1020</v>
      </c>
      <c r="E29" s="12">
        <v>0</v>
      </c>
      <c r="F29" s="12">
        <v>0</v>
      </c>
      <c r="G29" s="12">
        <v>0</v>
      </c>
      <c r="H29" s="160">
        <v>50</v>
      </c>
    </row>
    <row r="30" spans="1:9" ht="25.5" customHeight="1" x14ac:dyDescent="0.25">
      <c r="A30" s="57"/>
      <c r="B30" s="34" t="s">
        <v>605</v>
      </c>
      <c r="C30" s="25" t="s">
        <v>606</v>
      </c>
      <c r="D30" s="54">
        <v>1021</v>
      </c>
      <c r="E30" s="12"/>
      <c r="F30" s="12"/>
      <c r="G30" s="12"/>
      <c r="H30" s="160"/>
      <c r="I30" s="786"/>
    </row>
    <row r="31" spans="1:9" ht="20.100000000000001" customHeight="1" x14ac:dyDescent="0.25">
      <c r="A31" s="57"/>
      <c r="B31" s="34">
        <v>53</v>
      </c>
      <c r="C31" s="25" t="s">
        <v>607</v>
      </c>
      <c r="D31" s="54">
        <v>1022</v>
      </c>
      <c r="E31" s="12">
        <v>550</v>
      </c>
      <c r="F31" s="12">
        <v>3079</v>
      </c>
      <c r="G31" s="12">
        <v>4700</v>
      </c>
      <c r="H31" s="160">
        <v>5654</v>
      </c>
    </row>
    <row r="32" spans="1:9" ht="20.100000000000001" customHeight="1" x14ac:dyDescent="0.25">
      <c r="A32" s="57"/>
      <c r="B32" s="34" t="s">
        <v>608</v>
      </c>
      <c r="C32" s="25" t="s">
        <v>609</v>
      </c>
      <c r="D32" s="54">
        <v>1023</v>
      </c>
      <c r="E32" s="12"/>
      <c r="F32" s="12"/>
      <c r="G32" s="12"/>
      <c r="H32" s="160"/>
    </row>
    <row r="33" spans="1:8" ht="20.100000000000001" customHeight="1" x14ac:dyDescent="0.25">
      <c r="A33" s="57"/>
      <c r="B33" s="34">
        <v>55</v>
      </c>
      <c r="C33" s="25" t="s">
        <v>610</v>
      </c>
      <c r="D33" s="54">
        <v>1024</v>
      </c>
      <c r="E33" s="12">
        <v>578</v>
      </c>
      <c r="F33" s="12">
        <v>1000</v>
      </c>
      <c r="G33" s="12">
        <v>1500</v>
      </c>
      <c r="H33" s="160">
        <v>2068</v>
      </c>
    </row>
    <row r="34" spans="1:8" ht="20.100000000000001" customHeight="1" x14ac:dyDescent="0.25">
      <c r="A34" s="57"/>
      <c r="B34" s="34"/>
      <c r="C34" s="19" t="s">
        <v>611</v>
      </c>
      <c r="D34" s="54">
        <v>1025</v>
      </c>
      <c r="E34" s="12">
        <f>SUM(E9-E22)</f>
        <v>36</v>
      </c>
      <c r="F34" s="12">
        <f>SUM(F9-F22)</f>
        <v>91</v>
      </c>
      <c r="G34" s="12">
        <f>SUM(G9-G22)</f>
        <v>330</v>
      </c>
      <c r="H34" s="12">
        <f>SUM(H9-H22)</f>
        <v>2754</v>
      </c>
    </row>
    <row r="35" spans="1:8" ht="20.100000000000001" customHeight="1" x14ac:dyDescent="0.25">
      <c r="A35" s="57"/>
      <c r="B35" s="34"/>
      <c r="C35" s="19" t="s">
        <v>612</v>
      </c>
      <c r="D35" s="54">
        <v>1026</v>
      </c>
      <c r="E35" s="12"/>
      <c r="F35" s="12"/>
      <c r="G35" s="12"/>
      <c r="H35" s="160"/>
    </row>
    <row r="36" spans="1:8" ht="20.100000000000001" customHeight="1" x14ac:dyDescent="0.25">
      <c r="A36" s="57"/>
      <c r="B36" s="890"/>
      <c r="C36" s="21" t="s">
        <v>613</v>
      </c>
      <c r="D36" s="801">
        <v>1027</v>
      </c>
      <c r="E36" s="866"/>
      <c r="F36" s="866"/>
      <c r="G36" s="866"/>
      <c r="H36" s="868"/>
    </row>
    <row r="37" spans="1:8" ht="10.5" customHeight="1" x14ac:dyDescent="0.25">
      <c r="A37" s="57"/>
      <c r="B37" s="890"/>
      <c r="C37" s="22" t="s">
        <v>614</v>
      </c>
      <c r="D37" s="801"/>
      <c r="E37" s="867"/>
      <c r="F37" s="867"/>
      <c r="G37" s="867"/>
      <c r="H37" s="869"/>
    </row>
    <row r="38" spans="1:8" ht="24" customHeight="1" x14ac:dyDescent="0.25">
      <c r="A38" s="57"/>
      <c r="B38" s="34" t="s">
        <v>615</v>
      </c>
      <c r="C38" s="25" t="s">
        <v>616</v>
      </c>
      <c r="D38" s="54">
        <v>1028</v>
      </c>
      <c r="E38" s="12"/>
      <c r="F38" s="12"/>
      <c r="G38" s="12"/>
      <c r="H38" s="160"/>
    </row>
    <row r="39" spans="1:8" ht="20.100000000000001" customHeight="1" x14ac:dyDescent="0.25">
      <c r="A39" s="57"/>
      <c r="B39" s="34">
        <v>662</v>
      </c>
      <c r="C39" s="25" t="s">
        <v>617</v>
      </c>
      <c r="D39" s="54">
        <v>1029</v>
      </c>
      <c r="E39" s="12"/>
      <c r="F39" s="12"/>
      <c r="G39" s="12"/>
      <c r="H39" s="160"/>
    </row>
    <row r="40" spans="1:8" ht="20.100000000000001" customHeight="1" x14ac:dyDescent="0.25">
      <c r="A40" s="57"/>
      <c r="B40" s="34" t="s">
        <v>108</v>
      </c>
      <c r="C40" s="25" t="s">
        <v>618</v>
      </c>
      <c r="D40" s="54">
        <v>1030</v>
      </c>
      <c r="E40" s="12"/>
      <c r="F40" s="12"/>
      <c r="G40" s="12"/>
      <c r="H40" s="160"/>
    </row>
    <row r="41" spans="1:8" ht="20.100000000000001" customHeight="1" x14ac:dyDescent="0.25">
      <c r="A41" s="57"/>
      <c r="B41" s="34" t="s">
        <v>619</v>
      </c>
      <c r="C41" s="25" t="s">
        <v>620</v>
      </c>
      <c r="D41" s="54">
        <v>1031</v>
      </c>
      <c r="E41" s="12"/>
      <c r="F41" s="12"/>
      <c r="G41" s="12"/>
      <c r="H41" s="160"/>
    </row>
    <row r="42" spans="1:8" ht="20.100000000000001" customHeight="1" x14ac:dyDescent="0.25">
      <c r="A42" s="57"/>
      <c r="B42" s="890"/>
      <c r="C42" s="21" t="s">
        <v>621</v>
      </c>
      <c r="D42" s="801">
        <v>1032</v>
      </c>
      <c r="E42" s="866"/>
      <c r="F42" s="866"/>
      <c r="G42" s="866"/>
      <c r="H42" s="868"/>
    </row>
    <row r="43" spans="1:8" ht="10.5" customHeight="1" x14ac:dyDescent="0.25">
      <c r="A43" s="57"/>
      <c r="B43" s="890"/>
      <c r="C43" s="22" t="s">
        <v>622</v>
      </c>
      <c r="D43" s="801"/>
      <c r="E43" s="867"/>
      <c r="F43" s="867"/>
      <c r="G43" s="867"/>
      <c r="H43" s="869"/>
    </row>
    <row r="44" spans="1:8" ht="27.75" customHeight="1" x14ac:dyDescent="0.25">
      <c r="A44" s="57"/>
      <c r="B44" s="34" t="s">
        <v>623</v>
      </c>
      <c r="C44" s="25" t="s">
        <v>624</v>
      </c>
      <c r="D44" s="54">
        <v>1033</v>
      </c>
      <c r="E44" s="12"/>
      <c r="F44" s="12"/>
      <c r="G44" s="12"/>
      <c r="H44" s="160"/>
    </row>
    <row r="45" spans="1:8" ht="20.100000000000001" customHeight="1" x14ac:dyDescent="0.25">
      <c r="A45" s="57"/>
      <c r="B45" s="34">
        <v>562</v>
      </c>
      <c r="C45" s="25" t="s">
        <v>625</v>
      </c>
      <c r="D45" s="54">
        <v>1034</v>
      </c>
      <c r="E45" s="12"/>
      <c r="F45" s="12"/>
      <c r="G45" s="12"/>
      <c r="H45" s="160"/>
    </row>
    <row r="46" spans="1:8" ht="20.100000000000001" customHeight="1" x14ac:dyDescent="0.25">
      <c r="A46" s="57"/>
      <c r="B46" s="34" t="s">
        <v>133</v>
      </c>
      <c r="C46" s="25" t="s">
        <v>626</v>
      </c>
      <c r="D46" s="54">
        <v>1035</v>
      </c>
      <c r="E46" s="12"/>
      <c r="F46" s="12"/>
      <c r="G46" s="12"/>
      <c r="H46" s="160"/>
    </row>
    <row r="47" spans="1:8" ht="20.100000000000001" customHeight="1" x14ac:dyDescent="0.25">
      <c r="A47" s="57"/>
      <c r="B47" s="34" t="s">
        <v>627</v>
      </c>
      <c r="C47" s="25" t="s">
        <v>628</v>
      </c>
      <c r="D47" s="54">
        <v>1036</v>
      </c>
      <c r="E47" s="12"/>
      <c r="F47" s="12"/>
      <c r="G47" s="12"/>
      <c r="H47" s="160"/>
    </row>
    <row r="48" spans="1:8" ht="20.100000000000001" customHeight="1" x14ac:dyDescent="0.25">
      <c r="A48" s="57"/>
      <c r="B48" s="34"/>
      <c r="C48" s="19" t="s">
        <v>629</v>
      </c>
      <c r="D48" s="54">
        <v>1037</v>
      </c>
      <c r="E48" s="12"/>
      <c r="F48" s="12"/>
      <c r="G48" s="12"/>
      <c r="H48" s="160"/>
    </row>
    <row r="49" spans="1:8" ht="20.100000000000001" customHeight="1" x14ac:dyDescent="0.25">
      <c r="A49" s="57"/>
      <c r="B49" s="34"/>
      <c r="C49" s="19" t="s">
        <v>630</v>
      </c>
      <c r="D49" s="54">
        <v>1038</v>
      </c>
      <c r="E49" s="12"/>
      <c r="F49" s="12"/>
      <c r="G49" s="12"/>
      <c r="H49" s="160"/>
    </row>
    <row r="50" spans="1:8" ht="28.5" customHeight="1" x14ac:dyDescent="0.25">
      <c r="A50" s="57"/>
      <c r="B50" s="34" t="s">
        <v>631</v>
      </c>
      <c r="C50" s="19" t="s">
        <v>632</v>
      </c>
      <c r="D50" s="54">
        <v>1039</v>
      </c>
      <c r="E50" s="12"/>
      <c r="F50" s="12"/>
      <c r="G50" s="12"/>
      <c r="H50" s="160"/>
    </row>
    <row r="51" spans="1:8" ht="30" customHeight="1" x14ac:dyDescent="0.25">
      <c r="A51" s="57"/>
      <c r="B51" s="34" t="s">
        <v>633</v>
      </c>
      <c r="C51" s="19" t="s">
        <v>634</v>
      </c>
      <c r="D51" s="54">
        <v>1040</v>
      </c>
      <c r="E51" s="12"/>
      <c r="F51" s="12"/>
      <c r="G51" s="12"/>
      <c r="H51" s="160"/>
    </row>
    <row r="52" spans="1:8" ht="20.100000000000001" customHeight="1" x14ac:dyDescent="0.25">
      <c r="A52" s="57"/>
      <c r="B52" s="34">
        <v>67</v>
      </c>
      <c r="C52" s="19" t="s">
        <v>635</v>
      </c>
      <c r="D52" s="54">
        <v>1041</v>
      </c>
      <c r="E52" s="12">
        <v>0</v>
      </c>
      <c r="F52" s="12">
        <v>0</v>
      </c>
      <c r="G52" s="12">
        <v>55</v>
      </c>
      <c r="H52" s="160">
        <v>72</v>
      </c>
    </row>
    <row r="53" spans="1:8" ht="20.100000000000001" customHeight="1" x14ac:dyDescent="0.25">
      <c r="A53" s="57"/>
      <c r="B53" s="34">
        <v>57</v>
      </c>
      <c r="C53" s="19" t="s">
        <v>636</v>
      </c>
      <c r="D53" s="54">
        <v>1042</v>
      </c>
      <c r="E53" s="12">
        <v>10</v>
      </c>
      <c r="F53" s="12">
        <v>30</v>
      </c>
      <c r="G53" s="12">
        <v>50</v>
      </c>
      <c r="H53" s="160">
        <v>100</v>
      </c>
    </row>
    <row r="54" spans="1:8" ht="20.100000000000001" customHeight="1" x14ac:dyDescent="0.25">
      <c r="A54" s="57"/>
      <c r="B54" s="890"/>
      <c r="C54" s="21" t="s">
        <v>637</v>
      </c>
      <c r="D54" s="801">
        <v>1043</v>
      </c>
      <c r="E54" s="866">
        <f>SUM(E9+E36+E50+E52)</f>
        <v>2469</v>
      </c>
      <c r="F54" s="866">
        <f>SUM(F9+F36+F50+F52)</f>
        <v>6711</v>
      </c>
      <c r="G54" s="866">
        <f>SUM(G9+G36+G50+G52)</f>
        <v>10648</v>
      </c>
      <c r="H54" s="866">
        <f>SUM(H9+H36+H50+H52)</f>
        <v>15847</v>
      </c>
    </row>
    <row r="55" spans="1:8" ht="12" customHeight="1" x14ac:dyDescent="0.25">
      <c r="A55" s="57"/>
      <c r="B55" s="890"/>
      <c r="C55" s="22" t="s">
        <v>638</v>
      </c>
      <c r="D55" s="801"/>
      <c r="E55" s="867"/>
      <c r="F55" s="867"/>
      <c r="G55" s="867"/>
      <c r="H55" s="867"/>
    </row>
    <row r="56" spans="1:8" ht="20.100000000000001" customHeight="1" x14ac:dyDescent="0.25">
      <c r="A56" s="57"/>
      <c r="B56" s="890"/>
      <c r="C56" s="21" t="s">
        <v>639</v>
      </c>
      <c r="D56" s="801">
        <v>1044</v>
      </c>
      <c r="E56" s="866">
        <f>SUM(E22+E42+E51+E53)</f>
        <v>2443</v>
      </c>
      <c r="F56" s="866">
        <f>SUM(F22+F42+F51+F53)</f>
        <v>6650</v>
      </c>
      <c r="G56" s="866">
        <f>SUM(G22+G42+G51+G53)</f>
        <v>10313</v>
      </c>
      <c r="H56" s="866">
        <f>SUM(H22+H42+H51+H53)</f>
        <v>13121</v>
      </c>
    </row>
    <row r="57" spans="1:8" ht="13.5" customHeight="1" x14ac:dyDescent="0.25">
      <c r="A57" s="57"/>
      <c r="B57" s="890"/>
      <c r="C57" s="22" t="s">
        <v>640</v>
      </c>
      <c r="D57" s="801"/>
      <c r="E57" s="867"/>
      <c r="F57" s="867"/>
      <c r="G57" s="867"/>
      <c r="H57" s="867"/>
    </row>
    <row r="58" spans="1:8" ht="20.100000000000001" customHeight="1" x14ac:dyDescent="0.25">
      <c r="A58" s="57"/>
      <c r="B58" s="34"/>
      <c r="C58" s="19" t="s">
        <v>641</v>
      </c>
      <c r="D58" s="54">
        <v>1045</v>
      </c>
      <c r="E58" s="12">
        <f>SUM(E54-E56)</f>
        <v>26</v>
      </c>
      <c r="F58" s="12">
        <f>SUM(F54-F56)</f>
        <v>61</v>
      </c>
      <c r="G58" s="12">
        <f>SUM(G54-G56)</f>
        <v>335</v>
      </c>
      <c r="H58" s="12">
        <f>SUM(H54-H56)</f>
        <v>2726</v>
      </c>
    </row>
    <row r="59" spans="1:8" ht="20.100000000000001" customHeight="1" x14ac:dyDescent="0.25">
      <c r="A59" s="57"/>
      <c r="B59" s="34"/>
      <c r="C59" s="19" t="s">
        <v>642</v>
      </c>
      <c r="D59" s="54">
        <v>1046</v>
      </c>
      <c r="E59" s="12"/>
      <c r="F59" s="12"/>
      <c r="G59" s="12"/>
      <c r="H59" s="160"/>
    </row>
    <row r="60" spans="1:8" ht="41.25" customHeight="1" x14ac:dyDescent="0.25">
      <c r="A60" s="57"/>
      <c r="B60" s="34" t="s">
        <v>134</v>
      </c>
      <c r="C60" s="19" t="s">
        <v>643</v>
      </c>
      <c r="D60" s="54">
        <v>1047</v>
      </c>
      <c r="E60" s="12"/>
      <c r="F60" s="12"/>
      <c r="G60" s="12"/>
      <c r="H60" s="160"/>
    </row>
    <row r="61" spans="1:8" ht="42" customHeight="1" x14ac:dyDescent="0.25">
      <c r="A61" s="57"/>
      <c r="B61" s="34" t="s">
        <v>644</v>
      </c>
      <c r="C61" s="19" t="s">
        <v>645</v>
      </c>
      <c r="D61" s="54">
        <v>1048</v>
      </c>
      <c r="E61" s="12"/>
      <c r="F61" s="12"/>
      <c r="G61" s="12"/>
      <c r="H61" s="160"/>
    </row>
    <row r="62" spans="1:8" ht="20.100000000000001" customHeight="1" x14ac:dyDescent="0.25">
      <c r="A62" s="57"/>
      <c r="B62" s="890"/>
      <c r="C62" s="21" t="s">
        <v>646</v>
      </c>
      <c r="D62" s="801">
        <v>1049</v>
      </c>
      <c r="E62" s="866">
        <f>SUM(E58-E59+E60-E61)</f>
        <v>26</v>
      </c>
      <c r="F62" s="866">
        <f t="shared" ref="F62:G62" si="1">SUM(F58-F59+F60-F61)</f>
        <v>61</v>
      </c>
      <c r="G62" s="866">
        <f t="shared" si="1"/>
        <v>335</v>
      </c>
      <c r="H62" s="866">
        <f>SUM(H58-H59+H60-H61)</f>
        <v>2726</v>
      </c>
    </row>
    <row r="63" spans="1:8" ht="12.75" customHeight="1" x14ac:dyDescent="0.25">
      <c r="A63" s="57"/>
      <c r="B63" s="890"/>
      <c r="C63" s="22" t="s">
        <v>647</v>
      </c>
      <c r="D63" s="801"/>
      <c r="E63" s="867"/>
      <c r="F63" s="867"/>
      <c r="G63" s="867"/>
      <c r="H63" s="867"/>
    </row>
    <row r="64" spans="1:8" ht="20.100000000000001" customHeight="1" x14ac:dyDescent="0.25">
      <c r="A64" s="57"/>
      <c r="B64" s="890"/>
      <c r="C64" s="21" t="s">
        <v>648</v>
      </c>
      <c r="D64" s="801">
        <v>1050</v>
      </c>
      <c r="E64" s="866"/>
      <c r="F64" s="866"/>
      <c r="G64" s="866"/>
      <c r="H64" s="868"/>
    </row>
    <row r="65" spans="1:10" ht="10.5" customHeight="1" x14ac:dyDescent="0.25">
      <c r="A65" s="57"/>
      <c r="B65" s="890"/>
      <c r="C65" s="22" t="s">
        <v>649</v>
      </c>
      <c r="D65" s="801"/>
      <c r="E65" s="867"/>
      <c r="F65" s="867"/>
      <c r="G65" s="867"/>
      <c r="H65" s="869"/>
    </row>
    <row r="66" spans="1:10" ht="20.100000000000001" customHeight="1" x14ac:dyDescent="0.25">
      <c r="A66" s="57"/>
      <c r="B66" s="34"/>
      <c r="C66" s="19" t="s">
        <v>650</v>
      </c>
      <c r="D66" s="54"/>
      <c r="E66" s="12"/>
      <c r="F66" s="12"/>
      <c r="G66" s="12"/>
      <c r="H66" s="160"/>
    </row>
    <row r="67" spans="1:10" ht="20.100000000000001" customHeight="1" x14ac:dyDescent="0.25">
      <c r="A67" s="57"/>
      <c r="B67" s="34">
        <v>721</v>
      </c>
      <c r="C67" s="25" t="s">
        <v>651</v>
      </c>
      <c r="D67" s="54">
        <v>1051</v>
      </c>
      <c r="E67" s="12">
        <v>4</v>
      </c>
      <c r="F67" s="12">
        <v>9</v>
      </c>
      <c r="G67" s="12">
        <v>50</v>
      </c>
      <c r="H67" s="160">
        <v>16</v>
      </c>
    </row>
    <row r="68" spans="1:10" ht="20.100000000000001" customHeight="1" x14ac:dyDescent="0.25">
      <c r="A68" s="57"/>
      <c r="B68" s="34" t="s">
        <v>666</v>
      </c>
      <c r="C68" s="25" t="s">
        <v>652</v>
      </c>
      <c r="D68" s="54">
        <v>1052</v>
      </c>
      <c r="E68" s="12"/>
      <c r="F68" s="12"/>
      <c r="G68" s="12"/>
      <c r="H68" s="160"/>
    </row>
    <row r="69" spans="1:10" ht="20.100000000000001" customHeight="1" x14ac:dyDescent="0.25">
      <c r="A69" s="57"/>
      <c r="B69" s="34" t="s">
        <v>667</v>
      </c>
      <c r="C69" s="25" t="s">
        <v>653</v>
      </c>
      <c r="D69" s="54">
        <v>1053</v>
      </c>
      <c r="E69" s="12"/>
      <c r="F69" s="12"/>
      <c r="G69" s="12"/>
      <c r="H69" s="160"/>
    </row>
    <row r="70" spans="1:10" ht="20.100000000000001" customHeight="1" x14ac:dyDescent="0.25">
      <c r="A70" s="57"/>
      <c r="B70" s="34">
        <v>723</v>
      </c>
      <c r="C70" s="19" t="s">
        <v>654</v>
      </c>
      <c r="D70" s="54">
        <v>1054</v>
      </c>
      <c r="E70" s="12"/>
      <c r="F70" s="12"/>
      <c r="G70" s="12"/>
      <c r="H70" s="160"/>
    </row>
    <row r="71" spans="1:10" ht="20.100000000000001" customHeight="1" x14ac:dyDescent="0.25">
      <c r="A71" s="57"/>
      <c r="B71" s="890"/>
      <c r="C71" s="21" t="s">
        <v>655</v>
      </c>
      <c r="D71" s="801">
        <v>1055</v>
      </c>
      <c r="E71" s="866">
        <f>SUM(E62-E64-E67-E68+E69-E70)</f>
        <v>22</v>
      </c>
      <c r="F71" s="866">
        <f t="shared" ref="F71:G71" si="2">SUM(F62-F64-F67-F68+F69-F70)</f>
        <v>52</v>
      </c>
      <c r="G71" s="866">
        <f t="shared" si="2"/>
        <v>285</v>
      </c>
      <c r="H71" s="866">
        <f>SUM(H62-H64-H67-H68+H69-H70)</f>
        <v>2710</v>
      </c>
    </row>
    <row r="72" spans="1:10" ht="12.75" customHeight="1" x14ac:dyDescent="0.25">
      <c r="A72" s="57"/>
      <c r="B72" s="890"/>
      <c r="C72" s="22" t="s">
        <v>656</v>
      </c>
      <c r="D72" s="801"/>
      <c r="E72" s="867"/>
      <c r="F72" s="867"/>
      <c r="G72" s="867"/>
      <c r="H72" s="867"/>
      <c r="J72" s="744"/>
    </row>
    <row r="73" spans="1:10" ht="20.100000000000001" customHeight="1" x14ac:dyDescent="0.25">
      <c r="A73" s="57"/>
      <c r="B73" s="890"/>
      <c r="C73" s="21" t="s">
        <v>657</v>
      </c>
      <c r="D73" s="801">
        <v>1056</v>
      </c>
      <c r="E73" s="866"/>
      <c r="F73" s="866"/>
      <c r="G73" s="866"/>
      <c r="H73" s="868"/>
    </row>
    <row r="74" spans="1:10" ht="12" customHeight="1" x14ac:dyDescent="0.25">
      <c r="A74" s="57"/>
      <c r="B74" s="890"/>
      <c r="C74" s="22" t="s">
        <v>658</v>
      </c>
      <c r="D74" s="801"/>
      <c r="E74" s="867"/>
      <c r="F74" s="867"/>
      <c r="G74" s="867"/>
      <c r="H74" s="869"/>
    </row>
    <row r="75" spans="1:10" ht="20.100000000000001" customHeight="1" x14ac:dyDescent="0.25">
      <c r="A75" s="57"/>
      <c r="B75" s="34"/>
      <c r="C75" s="25" t="s">
        <v>659</v>
      </c>
      <c r="D75" s="54">
        <v>1057</v>
      </c>
      <c r="E75" s="12"/>
      <c r="F75" s="12"/>
      <c r="G75" s="12"/>
      <c r="H75" s="160"/>
    </row>
    <row r="76" spans="1:10" ht="20.100000000000001" customHeight="1" x14ac:dyDescent="0.25">
      <c r="A76" s="57"/>
      <c r="B76" s="34"/>
      <c r="C76" s="25" t="s">
        <v>812</v>
      </c>
      <c r="D76" s="54">
        <v>1058</v>
      </c>
      <c r="E76" s="12"/>
      <c r="F76" s="12"/>
      <c r="G76" s="12"/>
      <c r="H76" s="160"/>
    </row>
    <row r="77" spans="1:10" ht="20.100000000000001" customHeight="1" x14ac:dyDescent="0.25">
      <c r="A77" s="57"/>
      <c r="B77" s="34"/>
      <c r="C77" s="25" t="s">
        <v>660</v>
      </c>
      <c r="D77" s="54">
        <v>1059</v>
      </c>
      <c r="E77" s="12"/>
      <c r="F77" s="12"/>
      <c r="G77" s="12"/>
      <c r="H77" s="160"/>
    </row>
    <row r="78" spans="1:10" ht="20.100000000000001" customHeight="1" x14ac:dyDescent="0.25">
      <c r="A78" s="57"/>
      <c r="B78" s="34"/>
      <c r="C78" s="25" t="s">
        <v>661</v>
      </c>
      <c r="D78" s="54">
        <v>1060</v>
      </c>
      <c r="E78" s="12"/>
      <c r="F78" s="12"/>
      <c r="G78" s="12"/>
      <c r="H78" s="160"/>
    </row>
    <row r="79" spans="1:10" ht="20.100000000000001" customHeight="1" x14ac:dyDescent="0.25">
      <c r="A79" s="57"/>
      <c r="B79" s="34"/>
      <c r="C79" s="25" t="s">
        <v>662</v>
      </c>
      <c r="D79" s="54"/>
      <c r="E79" s="12"/>
      <c r="F79" s="12"/>
      <c r="G79" s="12"/>
      <c r="H79" s="160"/>
    </row>
    <row r="80" spans="1:10" ht="20.100000000000001" customHeight="1" x14ac:dyDescent="0.25">
      <c r="A80" s="57"/>
      <c r="B80" s="34"/>
      <c r="C80" s="25" t="s">
        <v>663</v>
      </c>
      <c r="D80" s="54">
        <v>1061</v>
      </c>
      <c r="E80" s="12"/>
      <c r="F80" s="12"/>
      <c r="G80" s="12"/>
      <c r="H80" s="160"/>
    </row>
    <row r="81" spans="1:8" ht="20.100000000000001" customHeight="1" thickBot="1" x14ac:dyDescent="0.3">
      <c r="A81" s="57"/>
      <c r="B81" s="33"/>
      <c r="C81" s="55" t="s">
        <v>664</v>
      </c>
      <c r="D81" s="56">
        <v>1062</v>
      </c>
      <c r="E81" s="11"/>
      <c r="F81" s="11"/>
      <c r="G81" s="11"/>
      <c r="H81" s="161"/>
    </row>
  </sheetData>
  <mergeCells count="60"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  <mergeCell ref="F36:F37"/>
    <mergeCell ref="F42:F43"/>
    <mergeCell ref="F54:F55"/>
    <mergeCell ref="B56:B57"/>
    <mergeCell ref="D56:D57"/>
    <mergeCell ref="E56:E57"/>
    <mergeCell ref="F56:F57"/>
    <mergeCell ref="G36:G37"/>
    <mergeCell ref="H36:H37"/>
    <mergeCell ref="G42:G43"/>
    <mergeCell ref="H42:H43"/>
    <mergeCell ref="G54:G55"/>
    <mergeCell ref="H54:H55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E6:H6"/>
    <mergeCell ref="B6:B7"/>
    <mergeCell ref="C6:C7"/>
    <mergeCell ref="D6:D7"/>
    <mergeCell ref="E9:E10"/>
    <mergeCell ref="F9:F10"/>
    <mergeCell ref="G9:G10"/>
    <mergeCell ref="H9:H10"/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10'!Print_Area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Windows User</cp:lastModifiedBy>
  <cp:lastPrinted>2022-11-30T12:01:52Z</cp:lastPrinted>
  <dcterms:created xsi:type="dcterms:W3CDTF">2013-03-07T07:52:21Z</dcterms:created>
  <dcterms:modified xsi:type="dcterms:W3CDTF">2023-11-15T09:31:31Z</dcterms:modified>
</cp:coreProperties>
</file>